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arin.grohmann\Desktop\"/>
    </mc:Choice>
  </mc:AlternateContent>
  <xr:revisionPtr revIDLastSave="0" documentId="13_ncr:1_{994346DC-7FBE-4C39-BD6F-182CF05C12D8}" xr6:coauthVersionLast="47" xr6:coauthVersionMax="47" xr10:uidLastSave="{00000000-0000-0000-0000-000000000000}"/>
  <bookViews>
    <workbookView xWindow="-120" yWindow="-120" windowWidth="29040" windowHeight="1572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HIST_MONATSDURCHSCHNITT" sheetId="22" r:id="rId9"/>
    <sheet name="Wochentag F(WT)" sheetId="4" state="hidden" r:id="rId10"/>
  </sheets>
  <externalReferences>
    <externalReference r:id="rId11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9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7" l="1"/>
  <c r="W24" i="7"/>
  <c r="V24" i="7"/>
  <c r="U24" i="7"/>
  <c r="T24" i="7"/>
  <c r="S24" i="7"/>
  <c r="R24" i="7"/>
  <c r="X24" i="7" s="1"/>
  <c r="P24" i="7"/>
  <c r="O24" i="7"/>
  <c r="N24" i="7"/>
  <c r="M24" i="7"/>
  <c r="L24" i="7"/>
  <c r="K24" i="7"/>
  <c r="J24" i="7"/>
  <c r="I24" i="7"/>
  <c r="Q24" i="7" s="1"/>
  <c r="H24" i="7"/>
  <c r="F24" i="7"/>
  <c r="W23" i="7"/>
  <c r="V23" i="7"/>
  <c r="U23" i="7"/>
  <c r="T23" i="7"/>
  <c r="S23" i="7"/>
  <c r="R23" i="7"/>
  <c r="X23" i="7" s="1"/>
  <c r="P23" i="7"/>
  <c r="O23" i="7"/>
  <c r="N23" i="7"/>
  <c r="M23" i="7"/>
  <c r="L23" i="7"/>
  <c r="K23" i="7"/>
  <c r="J23" i="7"/>
  <c r="I23" i="7"/>
  <c r="H23" i="7"/>
  <c r="F23" i="7"/>
  <c r="W22" i="7"/>
  <c r="V22" i="7"/>
  <c r="U22" i="7"/>
  <c r="T22" i="7"/>
  <c r="S22" i="7"/>
  <c r="R22" i="7"/>
  <c r="P22" i="7"/>
  <c r="O22" i="7"/>
  <c r="N22" i="7"/>
  <c r="M22" i="7"/>
  <c r="L22" i="7"/>
  <c r="K22" i="7"/>
  <c r="J22" i="7"/>
  <c r="I22" i="7"/>
  <c r="H22" i="7"/>
  <c r="F22" i="7"/>
  <c r="W21" i="7"/>
  <c r="V21" i="7"/>
  <c r="U21" i="7"/>
  <c r="T21" i="7"/>
  <c r="S21" i="7"/>
  <c r="R21" i="7"/>
  <c r="P21" i="7"/>
  <c r="O21" i="7"/>
  <c r="N21" i="7"/>
  <c r="M21" i="7"/>
  <c r="L21" i="7"/>
  <c r="K21" i="7"/>
  <c r="J21" i="7"/>
  <c r="I21" i="7"/>
  <c r="H21" i="7"/>
  <c r="Q21" i="7" s="1"/>
  <c r="F21" i="7"/>
  <c r="W20" i="7"/>
  <c r="V20" i="7"/>
  <c r="U20" i="7"/>
  <c r="T20" i="7"/>
  <c r="S20" i="7"/>
  <c r="R20" i="7"/>
  <c r="P20" i="7"/>
  <c r="O20" i="7"/>
  <c r="N20" i="7"/>
  <c r="M20" i="7"/>
  <c r="L20" i="7"/>
  <c r="K20" i="7"/>
  <c r="J20" i="7"/>
  <c r="I20" i="7"/>
  <c r="H20" i="7"/>
  <c r="F20" i="7"/>
  <c r="W19" i="7"/>
  <c r="V19" i="7"/>
  <c r="U19" i="7"/>
  <c r="T19" i="7"/>
  <c r="S19" i="7"/>
  <c r="R19" i="7"/>
  <c r="P19" i="7"/>
  <c r="O19" i="7"/>
  <c r="N19" i="7"/>
  <c r="M19" i="7"/>
  <c r="L19" i="7"/>
  <c r="K19" i="7"/>
  <c r="J19" i="7"/>
  <c r="I19" i="7"/>
  <c r="H19" i="7"/>
  <c r="Q19" i="7" s="1"/>
  <c r="F19" i="7"/>
  <c r="W18" i="7"/>
  <c r="V18" i="7"/>
  <c r="U18" i="7"/>
  <c r="T18" i="7"/>
  <c r="S18" i="7"/>
  <c r="R18" i="7"/>
  <c r="P18" i="7"/>
  <c r="O18" i="7"/>
  <c r="N18" i="7"/>
  <c r="M18" i="7"/>
  <c r="L18" i="7"/>
  <c r="K18" i="7"/>
  <c r="J18" i="7"/>
  <c r="I18" i="7"/>
  <c r="H18" i="7"/>
  <c r="F18" i="7"/>
  <c r="W17" i="7"/>
  <c r="V17" i="7"/>
  <c r="U17" i="7"/>
  <c r="T17" i="7"/>
  <c r="S17" i="7"/>
  <c r="R17" i="7"/>
  <c r="P17" i="7"/>
  <c r="O17" i="7"/>
  <c r="N17" i="7"/>
  <c r="M17" i="7"/>
  <c r="L17" i="7"/>
  <c r="K17" i="7"/>
  <c r="J17" i="7"/>
  <c r="I17" i="7"/>
  <c r="H17" i="7"/>
  <c r="F17" i="7"/>
  <c r="W16" i="7"/>
  <c r="V16" i="7"/>
  <c r="U16" i="7"/>
  <c r="T16" i="7"/>
  <c r="S16" i="7"/>
  <c r="R16" i="7"/>
  <c r="P16" i="7"/>
  <c r="O16" i="7"/>
  <c r="N16" i="7"/>
  <c r="M16" i="7"/>
  <c r="L16" i="7"/>
  <c r="K16" i="7"/>
  <c r="J16" i="7"/>
  <c r="I16" i="7"/>
  <c r="H16" i="7"/>
  <c r="F16" i="7"/>
  <c r="W15" i="7"/>
  <c r="V15" i="7"/>
  <c r="U15" i="7"/>
  <c r="T15" i="7"/>
  <c r="S15" i="7"/>
  <c r="R15" i="7"/>
  <c r="P15" i="7"/>
  <c r="O15" i="7"/>
  <c r="N15" i="7"/>
  <c r="M15" i="7"/>
  <c r="L15" i="7"/>
  <c r="K15" i="7"/>
  <c r="J15" i="7"/>
  <c r="I15" i="7"/>
  <c r="H15" i="7"/>
  <c r="Q15" i="7" s="1"/>
  <c r="F15" i="7"/>
  <c r="W14" i="7"/>
  <c r="V14" i="7"/>
  <c r="U14" i="7"/>
  <c r="T14" i="7"/>
  <c r="S14" i="7"/>
  <c r="R14" i="7"/>
  <c r="P14" i="7"/>
  <c r="O14" i="7"/>
  <c r="N14" i="7"/>
  <c r="M14" i="7"/>
  <c r="L14" i="7"/>
  <c r="K14" i="7"/>
  <c r="J14" i="7"/>
  <c r="I14" i="7"/>
  <c r="H14" i="7"/>
  <c r="F14" i="7"/>
  <c r="W13" i="7"/>
  <c r="V13" i="7"/>
  <c r="U13" i="7"/>
  <c r="T13" i="7"/>
  <c r="S13" i="7"/>
  <c r="R13" i="7"/>
  <c r="P13" i="7"/>
  <c r="O13" i="7"/>
  <c r="N13" i="7"/>
  <c r="M13" i="7"/>
  <c r="L13" i="7"/>
  <c r="K13" i="7"/>
  <c r="J13" i="7"/>
  <c r="I13" i="7"/>
  <c r="H13" i="7"/>
  <c r="F13" i="7"/>
  <c r="W12" i="7"/>
  <c r="V12" i="7"/>
  <c r="U12" i="7"/>
  <c r="T12" i="7"/>
  <c r="S12" i="7"/>
  <c r="R12" i="7"/>
  <c r="X12" i="7" s="1"/>
  <c r="P12" i="7"/>
  <c r="O12" i="7"/>
  <c r="N12" i="7"/>
  <c r="M12" i="7"/>
  <c r="L12" i="7"/>
  <c r="K12" i="7"/>
  <c r="J12" i="7"/>
  <c r="I12" i="7"/>
  <c r="H12" i="7"/>
  <c r="Q12" i="7" s="1"/>
  <c r="F12" i="7"/>
  <c r="Q23" i="7" l="1"/>
  <c r="Q13" i="7"/>
  <c r="Q14" i="7"/>
  <c r="X13" i="7"/>
  <c r="X14" i="7"/>
  <c r="X15" i="7"/>
  <c r="Q16" i="7"/>
  <c r="X16" i="7"/>
  <c r="X17" i="7"/>
  <c r="Q18" i="7"/>
  <c r="X18" i="7"/>
  <c r="X19" i="7"/>
  <c r="Q20" i="7"/>
  <c r="X20" i="7"/>
  <c r="X21" i="7"/>
  <c r="Q22" i="7"/>
  <c r="X22" i="7"/>
  <c r="Q17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H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G21" i="18" l="1"/>
  <c r="I21" i="18"/>
  <c r="D66" i="18"/>
  <c r="L65" i="18" s="1"/>
  <c r="K21" i="18"/>
  <c r="J21" i="18"/>
  <c r="L21" i="18"/>
  <c r="M21" i="18"/>
  <c r="D56" i="18"/>
  <c r="J55" i="18" s="1"/>
  <c r="E31" i="18"/>
  <c r="N65" i="18"/>
  <c r="I65" i="18"/>
  <c r="F55" i="18"/>
  <c r="E21" i="18"/>
  <c r="I55" i="18"/>
  <c r="J70" i="17"/>
  <c r="K70" i="17"/>
  <c r="L70" i="17"/>
  <c r="M70" i="17"/>
  <c r="N70" i="17"/>
  <c r="E70" i="17"/>
  <c r="L55" i="18" l="1"/>
  <c r="H65" i="18"/>
  <c r="G65" i="18"/>
  <c r="E65" i="18" s="1"/>
  <c r="M55" i="18"/>
  <c r="F65" i="18"/>
  <c r="J65" i="18"/>
  <c r="K65" i="18"/>
  <c r="H55" i="18"/>
  <c r="E55" i="18" s="1"/>
  <c r="M65" i="18"/>
  <c r="G55" i="18"/>
  <c r="K55" i="18"/>
  <c r="N5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J67" i="17"/>
  <c r="K67" i="17"/>
  <c r="L67" i="17"/>
  <c r="M67" i="17"/>
  <c r="N67" i="17"/>
  <c r="J68" i="17"/>
  <c r="K68" i="17"/>
  <c r="L68" i="17"/>
  <c r="M68" i="17"/>
  <c r="N68" i="17"/>
  <c r="J69" i="17"/>
  <c r="K69" i="17"/>
  <c r="L69" i="17"/>
  <c r="M69" i="17"/>
  <c r="N69" i="17"/>
  <c r="J71" i="17"/>
  <c r="K71" i="17"/>
  <c r="L71" i="17"/>
  <c r="M71" i="17"/>
  <c r="N71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D33" i="17" s="1"/>
  <c r="I32" i="17" s="1"/>
  <c r="T23" i="17"/>
  <c r="E68" i="17"/>
  <c r="E60" i="17"/>
  <c r="E58" i="17"/>
  <c r="E69" i="17"/>
  <c r="G32" i="17" l="1"/>
  <c r="H32" i="17"/>
  <c r="F32" i="17"/>
  <c r="F64" i="17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J32" i="17" l="1"/>
  <c r="N32" i="17"/>
  <c r="K32" i="17"/>
  <c r="L32" i="17"/>
  <c r="M32" i="17"/>
  <c r="D57" i="17"/>
  <c r="D67" i="17"/>
  <c r="E32" i="17" l="1"/>
  <c r="K66" i="17"/>
  <c r="L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20" i="7"/>
  <c r="C14" i="7"/>
  <c r="C12" i="7"/>
  <c r="C19" i="7"/>
  <c r="C16" i="7"/>
  <c r="C15" i="7"/>
  <c r="C17" i="7"/>
  <c r="C22" i="7"/>
  <c r="C13" i="7"/>
  <c r="C23" i="7"/>
  <c r="C18" i="7"/>
  <c r="C21" i="7"/>
  <c r="C2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<sst xmlns="http://schemas.openxmlformats.org/spreadsheetml/2006/main" count="1348" uniqueCount="655">
  <si>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</si>
  <si>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</si>
  <si>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</si>
  <si>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</si>
  <si>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</si>
  <si>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</si>
  <si>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</si>
  <si>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</si>
  <si>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</si>
  <si>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</si>
  <si>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</si>
  <si>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</si>
  <si>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</si>
  <si>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</si>
  <si>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</si>
  <si>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</si>
  <si>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</si>
  <si>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</si>
  <si>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</si>
  <si>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</si>
  <si>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</si>
  <si>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</si>
  <si>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</si>
  <si>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</si>
  <si>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</si>
  <si>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</si>
  <si>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</si>
  <si>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</si>
  <si>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</si>
  <si>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</si>
  <si>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</si>
  <si>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</si>
  <si>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</si>
  <si>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</si>
  <si>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</si>
  <si>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</si>
  <si>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</si>
  <si>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</si>
  <si>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</si>
  <si>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</si>
  <si>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</si>
  <si>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</si>
  <si>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</si>
  <si>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</si>
  <si>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</si>
  <si>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</si>
  <si>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</si>
  <si>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</si>
  <si>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</si>
  <si>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</si>
  <si>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</si>
  <si>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</si>
  <si>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</si>
  <si>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</si>
  <si>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</si>
  <si>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</si>
  <si>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</si>
  <si>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</si>
  <si>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</si>
  <si>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</si>
  <si>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</si>
  <si>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</si>
  <si>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</si>
  <si>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</si>
  <si>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</si>
  <si>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</si>
  <si>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</si>
  <si>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</si>
  <si>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</si>
  <si>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</si>
  <si>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</si>
  <si>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</si>
  <si>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</si>
  <si>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</si>
  <si>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</si>
  <si>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</si>
  <si>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</si>
  <si>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</si>
  <si>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</si>
  <si>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</si>
  <si>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</si>
  <si>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</si>
  <si>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</si>
  <si>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</si>
  <si>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</si>
  <si>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</si>
  <si>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</si>
  <si>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</si>
  <si>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</si>
  <si>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</si>
  <si>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</si>
  <si>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</si>
  <si>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</si>
  <si>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</si>
  <si>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</si>
  <si>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</si>
  <si>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</si>
  <si>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</si>
  <si>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</si>
  <si>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</si>
  <si>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</si>
  <si>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</si>
  <si>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</si>
  <si>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</si>
  <si>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</si>
  <si>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</si>
  <si>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</si>
  <si>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</si>
  <si>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</si>
  <si>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</si>
  <si>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</si>
  <si>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</si>
  <si>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</si>
  <si>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</si>
  <si>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</si>
  <si>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</si>
  <si>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</si>
  <si>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</si>
  <si>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</si>
  <si>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</si>
  <si>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</si>
  <si>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</si>
  <si>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</si>
  <si>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</si>
  <si>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</si>
  <si>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</si>
  <si>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</si>
  <si>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</si>
  <si>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</si>
  <si>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</si>
  <si>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</si>
  <si>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</si>
  <si>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</si>
  <si>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</si>
  <si>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</si>
  <si>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</si>
  <si>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</si>
  <si>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</si>
  <si>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</si>
  <si>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</si>
  <si>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</si>
  <si>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</si>
  <si>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</si>
  <si>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</si>
  <si>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</si>
  <si>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</si>
  <si>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</si>
  <si>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</si>
  <si>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</si>
  <si>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</si>
  <si>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</si>
  <si>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</si>
  <si>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</si>
  <si>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</si>
  <si>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</si>
  <si>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</si>
  <si>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</si>
  <si>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</si>
  <si>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</si>
  <si>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</si>
  <si>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</si>
  <si>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</si>
  <si>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</si>
  <si>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</si>
  <si>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</si>
  <si>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</si>
  <si>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</si>
  <si>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</si>
  <si>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</si>
  <si>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</si>
  <si>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</si>
  <si>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</si>
  <si>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</si>
  <si>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</si>
  <si>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</si>
  <si>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</si>
  <si>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</si>
  <si>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</si>
  <si>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</si>
  <si>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</si>
  <si>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</si>
  <si>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</si>
  <si>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</si>
  <si>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</si>
  <si>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</si>
  <si>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</si>
  <si>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</si>
  <si>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</si>
  <si>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</si>
  <si>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</si>
  <si>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</si>
  <si>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</si>
  <si>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</si>
  <si>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</si>
  <si>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</si>
  <si>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</si>
  <si>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</si>
  <si>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</si>
  <si>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</si>
  <si>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</si>
  <si>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</si>
  <si>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</si>
  <si>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</si>
  <si>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</si>
  <si>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</si>
  <si>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</si>
  <si>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</si>
  <si>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</si>
  <si>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</si>
  <si>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</si>
  <si>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</si>
  <si>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</si>
  <si>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</si>
  <si>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</si>
  <si>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</si>
  <si>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</si>
  <si>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</si>
  <si>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</si>
  <si>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</si>
  <si>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</si>
  <si>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</si>
  <si>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</si>
  <si>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</si>
  <si>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</si>
  <si>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</si>
  <si>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</si>
  <si>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</si>
  <si>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</si>
  <si>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</si>
  <si>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</si>
  <si>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</si>
  <si>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</si>
  <si>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</si>
  <si>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</si>
  <si>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</si>
  <si>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</si>
  <si>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</si>
  <si>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</si>
  <si>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</si>
  <si>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</si>
  <si>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</si>
  <si>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</si>
  <si>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</si>
  <si>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</si>
  <si>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</si>
  <si>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</si>
  <si>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</si>
  <si>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</si>
  <si>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</si>
  <si>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</si>
  <si>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DE_GMK33</t>
  </si>
  <si>
    <t>DE_GHA33</t>
  </si>
  <si>
    <t>DE_GKO33</t>
  </si>
  <si>
    <t>DE_GBD33</t>
  </si>
  <si>
    <t>DE_GGA33</t>
  </si>
  <si>
    <t>DE_GWA33</t>
  </si>
  <si>
    <t>DE_GPD33</t>
  </si>
  <si>
    <t>DE_GGB33</t>
  </si>
  <si>
    <t>DE_GBH33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</si>
  <si>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</si>
  <si>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</si>
  <si>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</si>
  <si>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</si>
  <si>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</si>
  <si>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</si>
  <si>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</si>
  <si>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</si>
  <si>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</si>
  <si>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</si>
  <si>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</si>
  <si>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</si>
  <si>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</si>
  <si>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</si>
  <si>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</si>
  <si>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</si>
  <si>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</si>
  <si>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</si>
  <si>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</si>
  <si>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</si>
  <si>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</si>
  <si>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</si>
  <si>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</si>
  <si>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</si>
  <si>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</si>
  <si>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</si>
  <si>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</si>
  <si>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</si>
  <si>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</si>
  <si>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</si>
  <si>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</si>
  <si>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</si>
  <si>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</si>
  <si>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</si>
  <si>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</si>
  <si>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</si>
  <si>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</si>
  <si>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</si>
  <si>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</si>
  <si>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</si>
  <si>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</si>
  <si>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</si>
  <si>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</si>
  <si>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</si>
  <si>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</si>
  <si>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</si>
  <si>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</si>
  <si>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</si>
  <si>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</si>
  <si>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</si>
  <si>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</si>
  <si>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</si>
  <si>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</si>
  <si>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</si>
  <si>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</si>
  <si>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</si>
  <si>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</si>
  <si>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</si>
  <si>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</si>
  <si>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</si>
  <si>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</si>
  <si>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</si>
  <si>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</si>
  <si>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</si>
  <si>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</si>
  <si>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</si>
  <si>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</si>
  <si>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</si>
  <si>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</si>
  <si>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</si>
  <si>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</si>
  <si>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</si>
  <si>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</si>
  <si>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</si>
  <si>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</si>
  <si>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</si>
  <si>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</si>
  <si>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</si>
  <si>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</si>
  <si>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</si>
  <si>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</si>
  <si>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</si>
  <si>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</si>
  <si>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</si>
  <si>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</si>
  <si>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</si>
  <si>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</si>
  <si>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</si>
  <si>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</si>
  <si>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</si>
  <si>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</si>
  <si>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</si>
  <si>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</si>
  <si>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</si>
  <si>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</si>
  <si>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</si>
  <si>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</si>
  <si>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</si>
  <si>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</si>
  <si>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</si>
  <si>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</si>
  <si>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</si>
  <si>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</si>
  <si>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</si>
  <si>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</si>
  <si>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</si>
  <si>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</si>
  <si>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</si>
  <si>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</si>
  <si>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</si>
  <si>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</si>
  <si>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</si>
  <si>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</si>
  <si>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</si>
  <si>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</si>
  <si>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</si>
  <si>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</si>
  <si>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</si>
  <si>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</si>
  <si>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</si>
  <si>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</si>
  <si>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</si>
  <si>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</si>
  <si>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</si>
  <si>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</si>
  <si>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</si>
  <si>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</si>
  <si>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</si>
  <si>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</si>
  <si>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</si>
  <si>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</si>
  <si>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</si>
  <si>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</si>
  <si>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</si>
  <si>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</si>
  <si>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</si>
  <si>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</si>
  <si>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</si>
  <si>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</si>
  <si>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</si>
  <si>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</si>
  <si>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</si>
  <si>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</si>
  <si>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</si>
  <si>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</si>
  <si>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</si>
  <si>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</si>
  <si>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</si>
  <si>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</si>
  <si>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</si>
  <si>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</si>
  <si>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</si>
  <si>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</si>
  <si>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</si>
  <si>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</si>
  <si>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</si>
  <si>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</si>
  <si>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</si>
  <si>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</si>
  <si>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</si>
  <si>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</si>
  <si>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</si>
  <si>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</si>
  <si>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</si>
  <si>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</si>
  <si>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</si>
  <si>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</si>
  <si>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</si>
  <si>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NB</t>
  </si>
  <si>
    <t>NB-individuell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</si>
  <si>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</si>
  <si>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</si>
  <si>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</si>
  <si>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</si>
  <si>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</si>
  <si>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</si>
  <si>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</si>
  <si>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</si>
  <si>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</si>
  <si>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</si>
  <si>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</si>
  <si>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</si>
  <si>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</si>
  <si>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</si>
  <si>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</si>
  <si>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</si>
  <si>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</si>
  <si>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</si>
  <si>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</si>
  <si>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</si>
  <si>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</si>
  <si>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</si>
  <si>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</si>
  <si>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</si>
  <si>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</si>
  <si>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</si>
  <si>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</si>
  <si>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</si>
  <si>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</si>
  <si>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</si>
  <si>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</si>
  <si>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</si>
  <si>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</si>
  <si>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</si>
  <si>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</si>
  <si>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</si>
  <si>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</si>
  <si>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</si>
  <si>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</si>
  <si>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</si>
  <si>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</si>
  <si>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</si>
  <si>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</si>
  <si>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</si>
  <si>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</si>
  <si>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</si>
  <si>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</si>
  <si>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</si>
  <si>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</si>
  <si>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</si>
  <si>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</si>
  <si>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</si>
  <si>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</si>
  <si>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</si>
  <si>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DE_HEF33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</si>
  <si>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</si>
  <si>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</si>
  <si>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</si>
  <si>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</si>
  <si>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</si>
  <si>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</si>
  <si>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</si>
  <si>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</si>
  <si>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</si>
  <si>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</si>
  <si>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</si>
  <si>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</si>
  <si>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</si>
  <si>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</si>
  <si>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</si>
  <si>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DE_HMF33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</si>
  <si>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</si>
  <si>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</si>
  <si>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</si>
  <si>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</si>
  <si>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</si>
  <si>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</si>
  <si>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</si>
  <si>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</si>
  <si>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</si>
  <si>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</si>
  <si>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</si>
  <si>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</si>
  <si>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</si>
  <si>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</si>
  <si>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</si>
  <si>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</si>
  <si>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</si>
  <si>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</si>
  <si>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</si>
  <si>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</si>
  <si>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</si>
  <si>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</si>
  <si>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</si>
  <si>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</si>
  <si>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</si>
  <si>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</si>
  <si>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</si>
  <si>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</si>
  <si>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</si>
  <si>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</si>
  <si>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</si>
  <si>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</si>
  <si>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</si>
  <si>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</si>
  <si>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</si>
  <si>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</si>
  <si>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</si>
  <si>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</si>
  <si>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</si>
  <si>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</si>
  <si>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</si>
  <si>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</si>
  <si>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</si>
  <si>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</si>
  <si>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</si>
  <si>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</si>
  <si>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</si>
  <si>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</si>
  <si>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</si>
  <si>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</si>
  <si>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</si>
  <si>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</si>
  <si>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</si>
  <si>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</si>
  <si>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</si>
  <si>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</si>
  <si>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</si>
  <si>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</si>
  <si>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</si>
  <si>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</si>
  <si>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</si>
  <si>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</si>
  <si>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</si>
  <si>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</si>
  <si>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</si>
  <si>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</si>
  <si>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</si>
  <si>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</si>
  <si>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</si>
  <si>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</si>
  <si>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</si>
  <si>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</si>
  <si>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</si>
  <si>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</si>
  <si>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</si>
  <si>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</si>
  <si>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</si>
  <si>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</si>
  <si>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</si>
  <si>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</si>
  <si>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</si>
  <si>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</si>
  <si>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</si>
  <si>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</si>
  <si>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</si>
  <si>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</si>
  <si>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</si>
  <si>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</si>
  <si>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</si>
  <si>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</si>
  <si>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</si>
  <si>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</si>
  <si>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</si>
  <si>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</si>
  <si>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</si>
  <si>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</si>
  <si>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</si>
  <si>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</si>
  <si>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</si>
  <si>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</si>
  <si>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</si>
  <si>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</si>
  <si>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</si>
  <si>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</si>
  <si>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</si>
  <si>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</si>
  <si>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</si>
  <si>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</si>
  <si>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</si>
  <si>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</si>
  <si>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</si>
  <si>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</si>
  <si>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</si>
  <si>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</si>
  <si>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</si>
  <si>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</si>
  <si>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</si>
  <si>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</si>
  <si>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</si>
  <si>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</si>
  <si>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</si>
  <si>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</si>
  <si>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</si>
  <si>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</si>
  <si>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</si>
  <si>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</si>
  <si>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</si>
  <si>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</si>
  <si>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</si>
  <si>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</si>
  <si>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</si>
  <si>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</si>
  <si>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</si>
  <si>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</si>
  <si>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</si>
  <si>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9800192200000</t>
  </si>
  <si>
    <t>Oliver Brucker</t>
  </si>
  <si>
    <t>EDM.bnnetze@energiexchange.de</t>
  </si>
  <si>
    <t>Temp. hist. Ø (Monat)</t>
  </si>
  <si>
    <t>Gewichte (Temp.-ZR)    G(Tn)</t>
  </si>
  <si>
    <t>2009 - 2022</t>
  </si>
  <si>
    <t>badenovaNETZE GbmH</t>
  </si>
  <si>
    <t>DE_GBA33</t>
  </si>
  <si>
    <t>AB-Datum</t>
  </si>
  <si>
    <t>BIS-Datum</t>
  </si>
  <si>
    <t>Energie- und Wasserversorgung Kirchzarten GmbH</t>
  </si>
  <si>
    <t>9870103600002</t>
  </si>
  <si>
    <t>Kirchzarten</t>
  </si>
  <si>
    <t>EWK</t>
  </si>
  <si>
    <t>THE0NKH701036000</t>
  </si>
  <si>
    <t>Freiburg-Ebnet</t>
  </si>
  <si>
    <t>Freiburg/Ebnet</t>
  </si>
  <si>
    <t>SLP-Temp-Gebiet#01 | Hist. Monatsdurchschnitt 10804 Freiburg-Ebnet</t>
  </si>
  <si>
    <t>+4976148875352</t>
  </si>
  <si>
    <t>Erich-Rieder-Straße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</si>
</sst>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70" borderId="0" xfId="0" applyFill="1"/>
    <xf numFmtId="49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9" fontId="0" fillId="71" borderId="78" xfId="0" applyNumberFormat="1" applyFill="1" applyBorder="1" applyAlignment="1" applyProtection="1">
      <alignment horizontal="center" vertical="center"/>
      <protection locked="0"/>
    </xf>
    <xf numFmtId="193" fontId="0" fillId="71" borderId="73" xfId="0" applyNumberFormat="1" applyFill="1" applyBorder="1" applyAlignment="1" applyProtection="1">
      <alignment horizontal="center" vertical="center"/>
      <protection locked="0"/>
    </xf>
    <xf numFmtId="0" fontId="94" fillId="37" borderId="22" xfId="0" applyFont="1" applyFill="1" applyBorder="1" applyAlignment="1">
      <alignment horizontal="center"/>
    </xf>
    <xf numFmtId="0" fontId="94" fillId="37" borderId="23" xfId="0" applyFont="1" applyFill="1" applyBorder="1" applyAlignment="1">
      <alignment horizontal="center"/>
    </xf>
    <xf numFmtId="0" fontId="94" fillId="37" borderId="21" xfId="0" applyFont="1" applyFill="1" applyBorder="1" applyAlignment="1">
      <alignment horizontal="center"/>
    </xf>
    <xf numFmtId="14" fontId="95" fillId="70" borderId="69" xfId="0" applyNumberFormat="1" applyFont="1" applyFill="1" applyBorder="1" applyAlignment="1">
      <alignment horizontal="center"/>
    </xf>
    <xf numFmtId="14" fontId="95" fillId="70" borderId="41" xfId="0" applyNumberFormat="1" applyFont="1" applyFill="1" applyBorder="1" applyAlignment="1">
      <alignment horizontal="center"/>
    </xf>
    <xf numFmtId="14" fontId="95" fillId="70" borderId="27" xfId="0" applyNumberFormat="1" applyFont="1" applyFill="1" applyBorder="1" applyAlignment="1">
      <alignment horizontal="center"/>
    </xf>
    <xf numFmtId="14" fontId="95" fillId="70" borderId="26" xfId="0" applyNumberFormat="1" applyFont="1" applyFill="1" applyBorder="1" applyAlignment="1">
      <alignment horizontal="center"/>
    </xf>
    <xf numFmtId="14" fontId="95" fillId="70" borderId="0" xfId="0" applyNumberFormat="1" applyFont="1" applyFill="1" applyAlignment="1">
      <alignment horizontal="center"/>
    </xf>
    <xf numFmtId="192" fontId="94" fillId="70" borderId="21" xfId="0" applyNumberFormat="1" applyFont="1" applyFill="1" applyBorder="1" applyAlignment="1">
      <alignment horizontal="center"/>
    </xf>
    <xf numFmtId="192" fontId="94" fillId="70" borderId="73" xfId="0" applyNumberFormat="1" applyFont="1" applyFill="1" applyBorder="1" applyAlignment="1">
      <alignment horizontal="center"/>
    </xf>
    <xf numFmtId="14" fontId="95" fillId="70" borderId="56" xfId="0" applyNumberFormat="1" applyFont="1" applyFill="1" applyBorder="1" applyAlignment="1">
      <alignment horizontal="center"/>
    </xf>
    <xf numFmtId="192" fontId="94" fillId="70" borderId="25" xfId="0" applyNumberFormat="1" applyFont="1" applyFill="1" applyBorder="1" applyAlignment="1">
      <alignment horizontal="center"/>
    </xf>
    <xf numFmtId="14" fontId="95" fillId="77" borderId="22" xfId="0" applyNumberFormat="1" applyFont="1" applyFill="1" applyBorder="1" applyAlignment="1">
      <alignment horizontal="center"/>
    </xf>
    <xf numFmtId="14" fontId="95" fillId="77" borderId="24" xfId="0" applyNumberFormat="1" applyFont="1" applyFill="1" applyBorder="1" applyAlignment="1">
      <alignment horizontal="center"/>
    </xf>
    <xf numFmtId="14" fontId="95" fillId="77" borderId="69" xfId="0" applyNumberFormat="1" applyFont="1" applyFill="1" applyBorder="1" applyAlignment="1">
      <alignment horizontal="center"/>
    </xf>
    <xf numFmtId="14" fontId="95" fillId="77" borderId="0" xfId="0" applyNumberFormat="1" applyFont="1" applyFill="1" applyAlignment="1">
      <alignment horizontal="center"/>
    </xf>
    <xf numFmtId="14" fontId="95" fillId="77" borderId="27" xfId="0" applyNumberFormat="1" applyFont="1" applyFill="1" applyBorder="1" applyAlignment="1">
      <alignment horizontal="center"/>
    </xf>
    <xf numFmtId="14" fontId="95" fillId="77" borderId="56" xfId="0" applyNumberFormat="1" applyFont="1" applyFill="1" applyBorder="1" applyAlignment="1">
      <alignment horizontal="center"/>
    </xf>
    <xf numFmtId="182" fontId="0" fillId="33" borderId="17" xfId="0" applyNumberFormat="1" applyFill="1" applyBorder="1" applyAlignment="1" applyProtection="1">
      <alignment horizontal="center"/>
      <protection locked="0"/>
    </xf>
    <xf numFmtId="192" fontId="95" fillId="70" borderId="73" xfId="0" applyNumberFormat="1" applyFont="1" applyFill="1" applyBorder="1" applyAlignment="1">
      <alignment horizontal="center"/>
    </xf>
    <xf numFmtId="192" fontId="95" fillId="70" borderId="25" xfId="0" applyNumberFormat="1" applyFont="1" applyFill="1" applyBorder="1" applyAlignment="1">
      <alignment horizontal="center"/>
    </xf>
    <xf numFmtId="192" fontId="95" fillId="70" borderId="21" xfId="0" applyNumberFormat="1" applyFont="1" applyFill="1" applyBorder="1" applyAlignment="1">
      <alignment horizontal="center"/>
    </xf>
    <xf numFmtId="14" fontId="95" fillId="70" borderId="22" xfId="0" applyNumberFormat="1" applyFont="1" applyFill="1" applyBorder="1" applyAlignment="1">
      <alignment horizontal="center"/>
    </xf>
    <xf numFmtId="14" fontId="95" fillId="70" borderId="23" xfId="0" applyNumberFormat="1" applyFont="1" applyFill="1" applyBorder="1" applyAlignment="1">
      <alignment horizontal="center"/>
    </xf>
    <xf numFmtId="192" fontId="94" fillId="70" borderId="26" xfId="0" applyNumberFormat="1" applyFont="1" applyFill="1" applyBorder="1" applyAlignment="1">
      <alignment horizontal="center"/>
    </xf>
    <xf numFmtId="14" fontId="95" fillId="70" borderId="24" xfId="0" applyNumberFormat="1" applyFont="1" applyFill="1" applyBorder="1" applyAlignment="1">
      <alignment horizontal="center"/>
    </xf>
    <xf numFmtId="0" fontId="0" fillId="33" borderId="17" xfId="0" quotePrefix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39</xdr:row>
      <xdr:rowOff>95250</xdr:rowOff>
    </xdr:from>
    <xdr:to>
      <xdr:col>14</xdr:col>
      <xdr:colOff>1512794</xdr:colOff>
      <xdr:row>47</xdr:row>
      <xdr:rowOff>169259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4A35286-382E-4DBB-9ED1-A7707932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20400" y="8905875"/>
          <a:ext cx="3332069" cy="1636109"/>
        </a:xfrm>
        <a:prstGeom prst="rect">
          <a:avLst/>
        </a:prstGeom>
        <a:ln w="12700">
          <a:solidFill>
            <a:schemeClr val="tx1">
              <a:lumMod val="75000"/>
              <a:lumOff val="2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L:\E-MAKS\E-MAKS-2-EM\01_Erdgas\01_Bilanzierung\03_Temperaturen\05_Langj&#228;hrige%20Monatsmitteltemperatur\2023\Sicherung_Ver&#246;ffentlichungsdateien\PUB_202310_SLP_Gas_Verfahrensspezifische_Parameter_badenovaNETZE_THE0NKH700074000.xlsx?952390E0" TargetMode="External"/><Relationship Id="rId1" Type="http://schemas.openxmlformats.org/officeDocument/2006/relationships/externalLinkPath" Target="file:///\\952390E0\PUB_202310_SLP_Gas_Verfahrensspezifische_Parameter_badenovaNETZE_THE0NKH700074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Netzbetreiber"/>
      <sheetName val="SLP-Verfahren"/>
      <sheetName val="SLP-Temp-Gebiet#01"/>
      <sheetName val="SLP-Temp-Gebiet#02"/>
      <sheetName val="SLP-Profile"/>
      <sheetName val="SLP-Feiertage"/>
      <sheetName val="BDEW-Standard"/>
      <sheetName val="Wochentag F(WT)"/>
      <sheetName val="HIST_MONATSDURCHSCHNI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DE_HEF03</v>
          </cell>
          <cell r="C3" t="str">
            <v>D13</v>
          </cell>
          <cell r="D3" t="str">
            <v>D13/HEF03</v>
          </cell>
          <cell r="E3">
            <v>3.0469694600000001</v>
          </cell>
          <cell r="F3">
            <v>-37.183314129999999</v>
          </cell>
          <cell r="G3">
            <v>5.6727846619999998</v>
          </cell>
          <cell r="H3">
            <v>9.6193059999999997E-2</v>
          </cell>
          <cell r="I3">
            <v>40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 t="str">
            <v>DE_HEF04</v>
          </cell>
          <cell r="C4" t="str">
            <v>D14</v>
          </cell>
          <cell r="D4" t="str">
            <v>D14/HEF04</v>
          </cell>
          <cell r="E4">
            <v>3.1850191300000001</v>
          </cell>
          <cell r="F4">
            <v>-37.412415490000001</v>
          </cell>
          <cell r="G4">
            <v>6.1723178729999999</v>
          </cell>
          <cell r="H4">
            <v>7.6109594000000003E-2</v>
          </cell>
          <cell r="I4">
            <v>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 t="str">
            <v>DE_HEF05</v>
          </cell>
          <cell r="C5" t="str">
            <v>D15</v>
          </cell>
          <cell r="D5" t="str">
            <v>D15/HEF05</v>
          </cell>
          <cell r="E5">
            <v>3.3456666720000001</v>
          </cell>
          <cell r="F5">
            <v>-37.52683159</v>
          </cell>
          <cell r="G5">
            <v>6.4328936829999996</v>
          </cell>
          <cell r="H5">
            <v>5.6256618000000001E-2</v>
          </cell>
          <cell r="I5">
            <v>40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 t="str">
            <v>DE_HEF33</v>
          </cell>
          <cell r="C6" t="str">
            <v>1D3</v>
          </cell>
          <cell r="D6" t="str">
            <v>SigLinDe FfE/'HEF03'</v>
          </cell>
          <cell r="E6">
            <v>1.6209544222121799</v>
          </cell>
          <cell r="F6">
            <v>-37.183314129999999</v>
          </cell>
          <cell r="G6">
            <v>5.6727846619999998</v>
          </cell>
          <cell r="H6">
            <v>7.16431179426293E-2</v>
          </cell>
          <cell r="I6">
            <v>40</v>
          </cell>
          <cell r="J6">
            <v>-4.9570015603147999E-2</v>
          </cell>
          <cell r="K6">
            <v>0.84010145808052905</v>
          </cell>
          <cell r="L6">
            <v>-2.20902646706885E-3</v>
          </cell>
          <cell r="M6">
            <v>0.10744679624398799</v>
          </cell>
        </row>
        <row r="7">
          <cell r="B7" t="str">
            <v>DE_HEF34</v>
          </cell>
          <cell r="C7" t="str">
            <v>1D4</v>
          </cell>
          <cell r="D7" t="str">
            <v>SigLinDe FfE/'HEF04'</v>
          </cell>
          <cell r="E7">
            <v>1.3819663042902499</v>
          </cell>
          <cell r="F7">
            <v>-37.412415490000001</v>
          </cell>
          <cell r="G7">
            <v>6.1723178729999999</v>
          </cell>
          <cell r="H7">
            <v>3.9628356395288999E-2</v>
          </cell>
          <cell r="I7">
            <v>40</v>
          </cell>
          <cell r="J7">
            <v>-6.7215872937749402E-2</v>
          </cell>
          <cell r="K7">
            <v>1.1167138385159201</v>
          </cell>
          <cell r="L7">
            <v>-1.9981647687711602E-3</v>
          </cell>
          <cell r="M7">
            <v>0.135506974393588</v>
          </cell>
        </row>
        <row r="8">
          <cell r="B8" t="str">
            <v>DE_HMF03</v>
          </cell>
          <cell r="C8" t="str">
            <v>D23</v>
          </cell>
          <cell r="D8" t="str">
            <v>D23/HMF03</v>
          </cell>
          <cell r="E8">
            <v>2.387761791</v>
          </cell>
          <cell r="F8">
            <v>-34.721360509999997</v>
          </cell>
          <cell r="G8">
            <v>5.8164304019999999</v>
          </cell>
          <cell r="H8">
            <v>0.120819368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DE_HMF04</v>
          </cell>
          <cell r="C9" t="str">
            <v>D24</v>
          </cell>
          <cell r="D9" t="str">
            <v>D24/HMF04</v>
          </cell>
          <cell r="E9">
            <v>2.5187775189999999</v>
          </cell>
          <cell r="F9">
            <v>-35.033375419999999</v>
          </cell>
          <cell r="G9">
            <v>6.224063396</v>
          </cell>
          <cell r="H9">
            <v>0.10107817199999999</v>
          </cell>
          <cell r="I9">
            <v>40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DE_HMF05</v>
          </cell>
          <cell r="C10" t="str">
            <v>D25</v>
          </cell>
          <cell r="D10" t="str">
            <v>D25/HMF05</v>
          </cell>
          <cell r="E10">
            <v>2.656440592</v>
          </cell>
          <cell r="F10">
            <v>-35.251692669999997</v>
          </cell>
          <cell r="G10">
            <v>6.5182658619999998</v>
          </cell>
          <cell r="H10">
            <v>8.1205866000000002E-2</v>
          </cell>
          <cell r="I10">
            <v>40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DE_HMF33</v>
          </cell>
          <cell r="C11" t="str">
            <v>2D3</v>
          </cell>
          <cell r="D11" t="str">
            <v>SigLinDe FfE/'HMF03'</v>
          </cell>
          <cell r="E11">
            <v>1.2328654654123199</v>
          </cell>
          <cell r="F11">
            <v>-34.721360509999997</v>
          </cell>
          <cell r="G11">
            <v>5.8164304019999999</v>
          </cell>
          <cell r="H11">
            <v>8.7335193020600194E-2</v>
          </cell>
          <cell r="I11">
            <v>40</v>
          </cell>
          <cell r="J11">
            <v>-4.0928399400390697E-2</v>
          </cell>
          <cell r="K11">
            <v>0.76729203945074098</v>
          </cell>
          <cell r="L11">
            <v>-2.23202741619469E-3</v>
          </cell>
          <cell r="M11">
            <v>0.119920720218609</v>
          </cell>
        </row>
        <row r="12">
          <cell r="B12" t="str">
            <v>DE_HMF34</v>
          </cell>
          <cell r="C12" t="str">
            <v>2D4</v>
          </cell>
          <cell r="D12" t="str">
            <v>SigLinDe FfE/'HMF04'</v>
          </cell>
          <cell r="E12">
            <v>1.0443537680583199</v>
          </cell>
          <cell r="F12">
            <v>-35.033375419999999</v>
          </cell>
          <cell r="G12">
            <v>6.224063396</v>
          </cell>
          <cell r="H12">
            <v>5.0291716040989698E-2</v>
          </cell>
          <cell r="I12">
            <v>40</v>
          </cell>
          <cell r="J12">
            <v>-5.3583022235768898E-2</v>
          </cell>
          <cell r="K12">
            <v>0.99959009039973401</v>
          </cell>
          <cell r="L12">
            <v>-2.17584483209612E-3</v>
          </cell>
          <cell r="M12">
            <v>0.163329881177145</v>
          </cell>
        </row>
        <row r="13">
          <cell r="B13" t="str">
            <v>DE_HKO03</v>
          </cell>
          <cell r="C13" t="str">
            <v>HK3</v>
          </cell>
          <cell r="D13" t="str">
            <v>HK3/HKO03</v>
          </cell>
          <cell r="E13">
            <v>0.40409319999999999</v>
          </cell>
          <cell r="F13">
            <v>-24.439296800000001</v>
          </cell>
          <cell r="G13">
            <v>6.5718174999999999</v>
          </cell>
          <cell r="H13">
            <v>0.71077100000000004</v>
          </cell>
          <cell r="I13">
            <v>40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DE_GMK01</v>
          </cell>
          <cell r="C14" t="str">
            <v>MK1</v>
          </cell>
          <cell r="D14" t="str">
            <v>MK1/GMK01</v>
          </cell>
          <cell r="E14">
            <v>1.8644533640000001</v>
          </cell>
          <cell r="F14">
            <v>-30.707163250000001</v>
          </cell>
          <cell r="G14">
            <v>6.4626937309999999</v>
          </cell>
          <cell r="H14">
            <v>0.104833866</v>
          </cell>
          <cell r="I14">
            <v>40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DE_GMK02</v>
          </cell>
          <cell r="C15" t="str">
            <v>MK2</v>
          </cell>
          <cell r="D15" t="str">
            <v>MK2/GMK02</v>
          </cell>
          <cell r="E15">
            <v>2.2908183860000002</v>
          </cell>
          <cell r="F15">
            <v>-33.147686729999997</v>
          </cell>
          <cell r="G15">
            <v>6.3714765040000003</v>
          </cell>
          <cell r="H15">
            <v>8.1002321000000002E-2</v>
          </cell>
          <cell r="I15">
            <v>40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DE_GMK03</v>
          </cell>
          <cell r="C16" t="str">
            <v>MK3</v>
          </cell>
          <cell r="D16" t="str">
            <v>MK3/GMK03</v>
          </cell>
          <cell r="E16">
            <v>2.7882423940000001</v>
          </cell>
          <cell r="F16">
            <v>-34.880613019999998</v>
          </cell>
          <cell r="G16">
            <v>6.5951899220000003</v>
          </cell>
          <cell r="H16">
            <v>5.4032911000000003E-2</v>
          </cell>
          <cell r="I16">
            <v>40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DE_GMK04</v>
          </cell>
          <cell r="C17" t="str">
            <v>MK4</v>
          </cell>
          <cell r="D17" t="str">
            <v>MK4/GMK04</v>
          </cell>
          <cell r="E17">
            <v>3.117724811</v>
          </cell>
          <cell r="F17">
            <v>-35.871506220000001</v>
          </cell>
          <cell r="G17">
            <v>7.5186828869999998</v>
          </cell>
          <cell r="H17">
            <v>3.4330092999999999E-2</v>
          </cell>
          <cell r="I17">
            <v>40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DE_GMK05</v>
          </cell>
          <cell r="C18" t="str">
            <v>MK5</v>
          </cell>
          <cell r="D18" t="str">
            <v>MK5/GMK05</v>
          </cell>
          <cell r="E18">
            <v>3.5862355250000002</v>
          </cell>
          <cell r="F18">
            <v>-37.080299349999997</v>
          </cell>
          <cell r="G18">
            <v>8.2420571759999994</v>
          </cell>
          <cell r="H18">
            <v>1.4600757000000001E-2</v>
          </cell>
          <cell r="I18">
            <v>40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DE_GMK33</v>
          </cell>
          <cell r="C19" t="str">
            <v>KM3</v>
          </cell>
          <cell r="D19" t="str">
            <v>SigLinDe FfE/'GMK03'</v>
          </cell>
          <cell r="E19">
            <v>1.42024191542431</v>
          </cell>
          <cell r="F19">
            <v>-34.880613019999998</v>
          </cell>
          <cell r="G19">
            <v>6.5951899220000003</v>
          </cell>
          <cell r="H19">
            <v>3.8531702714088997E-2</v>
          </cell>
          <cell r="I19">
            <v>40</v>
          </cell>
          <cell r="J19">
            <v>-5.2108424079363599E-2</v>
          </cell>
          <cell r="K19">
            <v>0.86479187369647303</v>
          </cell>
          <cell r="L19">
            <v>-1.43692105046127E-3</v>
          </cell>
          <cell r="M19">
            <v>6.3760191039307093E-2</v>
          </cell>
        </row>
        <row r="20">
          <cell r="B20" t="str">
            <v>DE_GMK34</v>
          </cell>
          <cell r="C20" t="str">
            <v>KM4</v>
          </cell>
          <cell r="D20" t="str">
            <v>SigLinDe FfE/'GMK04'</v>
          </cell>
          <cell r="E20">
            <v>1.3284912834142599</v>
          </cell>
          <cell r="F20">
            <v>-35.871506220000001</v>
          </cell>
          <cell r="G20">
            <v>7.5186828869999998</v>
          </cell>
          <cell r="H20">
            <v>1.7554042928377402E-2</v>
          </cell>
          <cell r="I20">
            <v>40</v>
          </cell>
          <cell r="J20">
            <v>-7.5898278738419894E-2</v>
          </cell>
          <cell r="K20">
            <v>1.1942554985979099</v>
          </cell>
          <cell r="L20">
            <v>-8.9798095264275E-4</v>
          </cell>
          <cell r="M20">
            <v>6.0333730728445799E-2</v>
          </cell>
        </row>
        <row r="21">
          <cell r="B21" t="str">
            <v>DE_GHA01</v>
          </cell>
          <cell r="C21" t="str">
            <v>HA1</v>
          </cell>
          <cell r="D21" t="str">
            <v>HA1/GHA01</v>
          </cell>
          <cell r="E21">
            <v>2.3742827709999998</v>
          </cell>
          <cell r="F21">
            <v>-34.759550140000002</v>
          </cell>
          <cell r="G21">
            <v>5.9987036829999996</v>
          </cell>
          <cell r="H21">
            <v>0.149441144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B22" t="str">
            <v>DE_GHA02</v>
          </cell>
          <cell r="C22" t="str">
            <v>HA2</v>
          </cell>
          <cell r="D22" t="str">
            <v>HA2/GHA02</v>
          </cell>
          <cell r="E22">
            <v>2.8544748530000001</v>
          </cell>
          <cell r="F22">
            <v>-35.629423080000002</v>
          </cell>
          <cell r="G22">
            <v>7.0058264430000001</v>
          </cell>
          <cell r="H22">
            <v>0.11647722100000001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 t="str">
            <v>DE_GHA03</v>
          </cell>
          <cell r="C23" t="str">
            <v>HA3</v>
          </cell>
          <cell r="D23" t="str">
            <v>HA3/GHA03</v>
          </cell>
          <cell r="E23">
            <v>3.58112137</v>
          </cell>
          <cell r="F23">
            <v>-36.965006520000003</v>
          </cell>
          <cell r="G23">
            <v>7.2256946710000003</v>
          </cell>
          <cell r="H23">
            <v>4.4841566999999999E-2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 t="str">
            <v>DE_GHA04</v>
          </cell>
          <cell r="C24" t="str">
            <v>HA4</v>
          </cell>
          <cell r="D24" t="str">
            <v>HA4/GHA04</v>
          </cell>
          <cell r="E24">
            <v>4.0196902039999998</v>
          </cell>
          <cell r="F24">
            <v>-37.82820366</v>
          </cell>
          <cell r="G24">
            <v>8.1593368759999994</v>
          </cell>
          <cell r="H24">
            <v>4.7284495000000003E-2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>DE_GHA05</v>
          </cell>
          <cell r="C25" t="str">
            <v>HA5</v>
          </cell>
          <cell r="D25" t="str">
            <v>HA5/GHA05</v>
          </cell>
          <cell r="E25">
            <v>4.8252375660000002</v>
          </cell>
          <cell r="F25">
            <v>-39.280256399999999</v>
          </cell>
          <cell r="G25">
            <v>8.6240216889999992</v>
          </cell>
          <cell r="H25">
            <v>9.9944630000000003E-3</v>
          </cell>
          <cell r="I25">
            <v>40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DE_GHA33</v>
          </cell>
          <cell r="C26" t="str">
            <v>AH3</v>
          </cell>
          <cell r="D26" t="str">
            <v>SigLinDe FfE/'GHA03'</v>
          </cell>
          <cell r="E26">
            <v>1.9724775375047101</v>
          </cell>
          <cell r="F26">
            <v>-36.965006520000003</v>
          </cell>
          <cell r="G26">
            <v>7.2256946710000003</v>
          </cell>
          <cell r="H26">
            <v>3.45781570412447E-2</v>
          </cell>
          <cell r="I26">
            <v>40</v>
          </cell>
          <cell r="J26">
            <v>-7.42174022298938E-2</v>
          </cell>
          <cell r="K26">
            <v>1.04488686764057</v>
          </cell>
          <cell r="L26">
            <v>-8.2954472023944598E-4</v>
          </cell>
          <cell r="M26">
            <v>4.6179491297601398E-2</v>
          </cell>
        </row>
        <row r="27">
          <cell r="B27" t="str">
            <v>DE_GHA34</v>
          </cell>
          <cell r="C27" t="str">
            <v>AH4</v>
          </cell>
          <cell r="D27" t="str">
            <v>SigLinDe FfE/'GHA04'</v>
          </cell>
          <cell r="E27">
            <v>1.8398455179509201</v>
          </cell>
          <cell r="F27">
            <v>-37.82820366</v>
          </cell>
          <cell r="G27">
            <v>8.1593368759999994</v>
          </cell>
          <cell r="H27">
            <v>2.5971006255482799E-2</v>
          </cell>
          <cell r="I27">
            <v>40</v>
          </cell>
          <cell r="J27">
            <v>-0.10692617459680499</v>
          </cell>
          <cell r="K27">
            <v>1.45522403984838</v>
          </cell>
          <cell r="L27">
            <v>-4.9197263527907199E-4</v>
          </cell>
          <cell r="M27">
            <v>6.9185147764624894E-2</v>
          </cell>
        </row>
        <row r="28">
          <cell r="B28" t="str">
            <v>DE_GKO01</v>
          </cell>
          <cell r="C28" t="str">
            <v>KO1</v>
          </cell>
          <cell r="D28" t="str">
            <v>KO1/GKO01</v>
          </cell>
          <cell r="E28">
            <v>1.415957087</v>
          </cell>
          <cell r="F28">
            <v>-30.842519159999998</v>
          </cell>
          <cell r="G28">
            <v>6.3467557010000002</v>
          </cell>
          <cell r="H28">
            <v>0.32117906499999999</v>
          </cell>
          <cell r="I28">
            <v>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 t="str">
            <v>DE_GKO02</v>
          </cell>
          <cell r="C29" t="str">
            <v>KO2</v>
          </cell>
          <cell r="D29" t="str">
            <v>KO2/GKO02</v>
          </cell>
          <cell r="E29">
            <v>2.0660500700000002</v>
          </cell>
          <cell r="F29">
            <v>-33.601652029999997</v>
          </cell>
          <cell r="G29">
            <v>6.675360994</v>
          </cell>
          <cell r="H29">
            <v>0.23091246800000001</v>
          </cell>
          <cell r="I29">
            <v>40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DE_GKO03</v>
          </cell>
          <cell r="C30" t="str">
            <v>KO3</v>
          </cell>
          <cell r="D30" t="str">
            <v>KO3/GKO03</v>
          </cell>
          <cell r="E30">
            <v>2.7172288440000001</v>
          </cell>
          <cell r="F30">
            <v>-35.141256310000003</v>
          </cell>
          <cell r="G30">
            <v>7.1303395089999997</v>
          </cell>
          <cell r="H30">
            <v>0.14184716999999999</v>
          </cell>
          <cell r="I30">
            <v>40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 t="str">
            <v>DE_GKO04</v>
          </cell>
          <cell r="C31" t="str">
            <v>KO4</v>
          </cell>
          <cell r="D31" t="str">
            <v>KO4/GKO04</v>
          </cell>
          <cell r="E31">
            <v>3.4428942870000001</v>
          </cell>
          <cell r="F31">
            <v>-36.659050409999999</v>
          </cell>
          <cell r="G31">
            <v>7.6083226159999997</v>
          </cell>
          <cell r="H31">
            <v>7.4685009999999996E-2</v>
          </cell>
          <cell r="I31">
            <v>40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DE_GKO05</v>
          </cell>
          <cell r="C32" t="str">
            <v>KO5</v>
          </cell>
          <cell r="D32" t="str">
            <v>KO5/GKO05</v>
          </cell>
          <cell r="E32">
            <v>4.3624833000000001</v>
          </cell>
          <cell r="F32">
            <v>-38.663402159999997</v>
          </cell>
          <cell r="G32">
            <v>7.5974644280000003</v>
          </cell>
          <cell r="H32">
            <v>8.3264180000000004E-3</v>
          </cell>
          <cell r="I32">
            <v>40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DE_GKO33</v>
          </cell>
          <cell r="C33" t="str">
            <v>OK3</v>
          </cell>
          <cell r="D33" t="str">
            <v>SigLinDe FfE/'GKO03'</v>
          </cell>
          <cell r="E33">
            <v>1.3554515228930799</v>
          </cell>
          <cell r="F33">
            <v>-35.141256310000003</v>
          </cell>
          <cell r="G33">
            <v>7.1303395089999997</v>
          </cell>
          <cell r="H33">
            <v>9.9061861582536506E-2</v>
          </cell>
          <cell r="I33">
            <v>40</v>
          </cell>
          <cell r="J33">
            <v>-5.2648691429529201E-2</v>
          </cell>
          <cell r="K33">
            <v>0.86260857514223399</v>
          </cell>
          <cell r="L33">
            <v>-8.8083895602660196E-4</v>
          </cell>
          <cell r="M33">
            <v>9.6401419393708401E-2</v>
          </cell>
        </row>
        <row r="34">
          <cell r="B34" t="str">
            <v>DE_GKO34</v>
          </cell>
          <cell r="C34" t="str">
            <v>OK4</v>
          </cell>
          <cell r="D34" t="str">
            <v>SigLinDe FfE/'GKO04'</v>
          </cell>
          <cell r="E34">
            <v>1.4256683872017999</v>
          </cell>
          <cell r="F34">
            <v>-36.659050409999999</v>
          </cell>
          <cell r="G34">
            <v>7.6083226159999997</v>
          </cell>
          <cell r="H34">
            <v>3.7111586547478703E-2</v>
          </cell>
          <cell r="I34">
            <v>40</v>
          </cell>
          <cell r="J34">
            <v>-8.0935893022415106E-2</v>
          </cell>
          <cell r="K34">
            <v>1.2364527018259801</v>
          </cell>
          <cell r="L34">
            <v>-7.6279966642852303E-4</v>
          </cell>
          <cell r="M34">
            <v>0.100297906459644</v>
          </cell>
        </row>
        <row r="35">
          <cell r="B35" t="str">
            <v>DE_GBD01</v>
          </cell>
          <cell r="C35" t="str">
            <v>BD1</v>
          </cell>
          <cell r="D35" t="str">
            <v>BD1/GBD01</v>
          </cell>
          <cell r="E35">
            <v>1.2903504589999999</v>
          </cell>
          <cell r="F35">
            <v>-35.234986829999997</v>
          </cell>
          <cell r="G35">
            <v>2.1064246880000002</v>
          </cell>
          <cell r="H35">
            <v>0.45572533300000001</v>
          </cell>
          <cell r="I35">
            <v>40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DE_GBD02</v>
          </cell>
          <cell r="C36" t="str">
            <v>BD2</v>
          </cell>
          <cell r="D36" t="str">
            <v>BD2/GBD02</v>
          </cell>
          <cell r="E36">
            <v>2.1095878429999999</v>
          </cell>
          <cell r="F36">
            <v>-35.84445084</v>
          </cell>
          <cell r="G36">
            <v>5.2154672279999996</v>
          </cell>
          <cell r="H36">
            <v>0.28545825400000002</v>
          </cell>
          <cell r="I36">
            <v>40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DE_GBD03</v>
          </cell>
          <cell r="C37" t="str">
            <v>BD3</v>
          </cell>
          <cell r="D37" t="str">
            <v>BD3/GBD03</v>
          </cell>
          <cell r="E37">
            <v>2.917702722</v>
          </cell>
          <cell r="F37">
            <v>-36.179411649999999</v>
          </cell>
          <cell r="G37">
            <v>5.9265161649999998</v>
          </cell>
          <cell r="H37">
            <v>0.11519117600000001</v>
          </cell>
          <cell r="I37">
            <v>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DE_GBD04</v>
          </cell>
          <cell r="C38" t="str">
            <v>BD4</v>
          </cell>
          <cell r="D38" t="str">
            <v>BD4/GBD04</v>
          </cell>
          <cell r="E38">
            <v>3.75</v>
          </cell>
          <cell r="F38">
            <v>-37.5</v>
          </cell>
          <cell r="G38">
            <v>6.8</v>
          </cell>
          <cell r="H38">
            <v>6.0911264999999999E-2</v>
          </cell>
          <cell r="I38">
            <v>40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DE_GBD05</v>
          </cell>
          <cell r="C39" t="str">
            <v>BD5</v>
          </cell>
          <cell r="D39" t="str">
            <v>BD5/GBD05</v>
          </cell>
          <cell r="E39">
            <v>4.5699505650000001</v>
          </cell>
          <cell r="F39">
            <v>-38.535339239999999</v>
          </cell>
          <cell r="G39">
            <v>7.5976990989999997</v>
          </cell>
          <cell r="H39">
            <v>6.6313539999999999E-3</v>
          </cell>
          <cell r="I39">
            <v>40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DE_GBD33</v>
          </cell>
          <cell r="C40" t="str">
            <v>DB3</v>
          </cell>
          <cell r="D40" t="str">
            <v>SigLinDe FfE/'GBD03'</v>
          </cell>
          <cell r="E40">
            <v>1.4633681573374999</v>
          </cell>
          <cell r="F40">
            <v>-36.179411649999999</v>
          </cell>
          <cell r="G40">
            <v>5.9265161649999998</v>
          </cell>
          <cell r="H40">
            <v>8.08834761578303E-2</v>
          </cell>
          <cell r="I40">
            <v>40</v>
          </cell>
          <cell r="J40">
            <v>-4.7579990370695997E-2</v>
          </cell>
          <cell r="K40">
            <v>0.82307541850402</v>
          </cell>
          <cell r="L40">
            <v>-1.92725690584626E-3</v>
          </cell>
          <cell r="M40">
            <v>0.10770459892515501</v>
          </cell>
        </row>
        <row r="41">
          <cell r="B41" t="str">
            <v>DE_GBD34</v>
          </cell>
          <cell r="C41" t="str">
            <v>DB4</v>
          </cell>
          <cell r="D41" t="str">
            <v>SigLinDe FfE/'GBD04'</v>
          </cell>
          <cell r="E41">
            <v>1.5175791604409099</v>
          </cell>
          <cell r="F41">
            <v>-37.5</v>
          </cell>
          <cell r="G41">
            <v>6.8</v>
          </cell>
          <cell r="H41">
            <v>2.9580053248030098E-2</v>
          </cell>
          <cell r="I41">
            <v>40</v>
          </cell>
          <cell r="J41">
            <v>-7.8855918399573705E-2</v>
          </cell>
          <cell r="K41">
            <v>1.21612498767079</v>
          </cell>
          <cell r="L41">
            <v>-1.31336800852578E-3</v>
          </cell>
          <cell r="M41">
            <v>9.6872112636312999E-2</v>
          </cell>
        </row>
        <row r="42">
          <cell r="B42" t="str">
            <v>DE_GGA01</v>
          </cell>
          <cell r="C42" t="str">
            <v>GA1</v>
          </cell>
          <cell r="D42" t="str">
            <v>GA1/GGA01</v>
          </cell>
          <cell r="E42">
            <v>1.177034538</v>
          </cell>
          <cell r="F42">
            <v>-39.159991400000003</v>
          </cell>
          <cell r="G42">
            <v>4.2076109639999997</v>
          </cell>
          <cell r="H42">
            <v>0.66047393200000004</v>
          </cell>
          <cell r="I42">
            <v>40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DE_GGA02</v>
          </cell>
          <cell r="C43" t="str">
            <v>GA2</v>
          </cell>
          <cell r="D43" t="str">
            <v>GA2/GGA02</v>
          </cell>
          <cell r="E43">
            <v>1.648762294</v>
          </cell>
          <cell r="F43">
            <v>-36.399273569999998</v>
          </cell>
          <cell r="G43">
            <v>6.2149172090000002</v>
          </cell>
          <cell r="H43">
            <v>0.48776373299999998</v>
          </cell>
          <cell r="I43">
            <v>40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DE_GGA03</v>
          </cell>
          <cell r="C44" t="str">
            <v>GA3</v>
          </cell>
          <cell r="D44" t="str">
            <v>GA3/GGA03</v>
          </cell>
          <cell r="E44">
            <v>2.2850164739999999</v>
          </cell>
          <cell r="F44">
            <v>-36.287858389999997</v>
          </cell>
          <cell r="G44">
            <v>6.5885126390000002</v>
          </cell>
          <cell r="H44">
            <v>0.31505353400000002</v>
          </cell>
          <cell r="I44">
            <v>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DE_GGA04</v>
          </cell>
          <cell r="C45" t="str">
            <v>GA4</v>
          </cell>
          <cell r="D45" t="str">
            <v>GA4/GGA04</v>
          </cell>
          <cell r="E45">
            <v>2.8195656150000001</v>
          </cell>
          <cell r="F45">
            <v>-36</v>
          </cell>
          <cell r="G45">
            <v>7.7368517680000002</v>
          </cell>
          <cell r="H45">
            <v>0.15728097999999999</v>
          </cell>
          <cell r="I45">
            <v>40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 t="str">
            <v>DE_GGA05</v>
          </cell>
          <cell r="C46" t="str">
            <v>GA5</v>
          </cell>
          <cell r="D46" t="str">
            <v>GA5/GGA05</v>
          </cell>
          <cell r="E46">
            <v>3.3295574819999998</v>
          </cell>
          <cell r="F46">
            <v>-36.014621120000001</v>
          </cell>
          <cell r="G46">
            <v>8.7767464709999992</v>
          </cell>
          <cell r="H46">
            <v>0</v>
          </cell>
          <cell r="I46">
            <v>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DE_GGA33</v>
          </cell>
          <cell r="C47" t="str">
            <v>AG3</v>
          </cell>
          <cell r="D47" t="str">
            <v>SigLinDe FfE/'GGA03'</v>
          </cell>
          <cell r="E47">
            <v>1.15820816823062</v>
          </cell>
          <cell r="F47">
            <v>-36.287858389999997</v>
          </cell>
          <cell r="G47">
            <v>6.5885126390000002</v>
          </cell>
          <cell r="H47">
            <v>0.223568019279065</v>
          </cell>
          <cell r="I47">
            <v>40</v>
          </cell>
          <cell r="J47">
            <v>-4.1033478424869901E-2</v>
          </cell>
          <cell r="K47">
            <v>0.75264513854265702</v>
          </cell>
          <cell r="L47">
            <v>-9.0876855297962304E-4</v>
          </cell>
          <cell r="M47">
            <v>0.19166407030820301</v>
          </cell>
        </row>
        <row r="48">
          <cell r="B48" t="str">
            <v>DE_GGA34</v>
          </cell>
          <cell r="C48" t="str">
            <v>AG4</v>
          </cell>
          <cell r="D48" t="str">
            <v>SigLinDe FfE/'GGA04'</v>
          </cell>
          <cell r="E48">
            <v>1.18483197659357</v>
          </cell>
          <cell r="F48">
            <v>-36</v>
          </cell>
          <cell r="G48">
            <v>7.7368517680000002</v>
          </cell>
          <cell r="H48">
            <v>7.9310742089883396E-2</v>
          </cell>
          <cell r="I48">
            <v>40</v>
          </cell>
          <cell r="J48">
            <v>-6.8738315813288001E-2</v>
          </cell>
          <cell r="K48">
            <v>1.1308570050851501</v>
          </cell>
          <cell r="L48">
            <v>-6.58695704968982E-4</v>
          </cell>
          <cell r="M48">
            <v>0.19103010386202099</v>
          </cell>
        </row>
        <row r="49">
          <cell r="B49" t="str">
            <v>DE_GBH01</v>
          </cell>
          <cell r="C49" t="str">
            <v>BH1</v>
          </cell>
          <cell r="D49" t="str">
            <v>BH1/GBH01</v>
          </cell>
          <cell r="E49">
            <v>1.4771785690000001</v>
          </cell>
          <cell r="F49">
            <v>-35.083444710000002</v>
          </cell>
          <cell r="G49">
            <v>5.412342465</v>
          </cell>
          <cell r="H49">
            <v>0.47442640800000002</v>
          </cell>
          <cell r="I49">
            <v>40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DE_GBH02</v>
          </cell>
          <cell r="C50" t="str">
            <v>BH2</v>
          </cell>
          <cell r="D50" t="str">
            <v>BH2/GBH02</v>
          </cell>
          <cell r="E50">
            <v>1.70052794</v>
          </cell>
          <cell r="F50">
            <v>-35.15</v>
          </cell>
          <cell r="G50">
            <v>6.1632738509999996</v>
          </cell>
          <cell r="H50">
            <v>0.42982608500000002</v>
          </cell>
          <cell r="I50">
            <v>40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DE_GBH03</v>
          </cell>
          <cell r="C51" t="str">
            <v>BH3</v>
          </cell>
          <cell r="D51" t="str">
            <v>BH3/GBH03</v>
          </cell>
          <cell r="E51">
            <v>2.0102471730000002</v>
          </cell>
          <cell r="F51">
            <v>-35.253212349999998</v>
          </cell>
          <cell r="G51">
            <v>6.1544406409999999</v>
          </cell>
          <cell r="H51">
            <v>0.32947409700000002</v>
          </cell>
          <cell r="I51">
            <v>40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DE_GBH04</v>
          </cell>
          <cell r="C52" t="str">
            <v>BH4</v>
          </cell>
          <cell r="D52" t="str">
            <v>BH4/GBH04</v>
          </cell>
          <cell r="E52">
            <v>2.4595180609999998</v>
          </cell>
          <cell r="F52">
            <v>-35.253212349999998</v>
          </cell>
          <cell r="G52">
            <v>6.0587000719999997</v>
          </cell>
          <cell r="H52">
            <v>0.164737049</v>
          </cell>
          <cell r="I52">
            <v>40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DE_GBH05</v>
          </cell>
          <cell r="C53" t="str">
            <v>BH5</v>
          </cell>
          <cell r="D53" t="str">
            <v>BH5/GBH05</v>
          </cell>
          <cell r="E53">
            <v>2.98</v>
          </cell>
          <cell r="F53">
            <v>-35.799999999999997</v>
          </cell>
          <cell r="G53">
            <v>5.6340580620000003</v>
          </cell>
          <cell r="H53">
            <v>0</v>
          </cell>
          <cell r="I53">
            <v>40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 t="str">
            <v>DE_GBH33</v>
          </cell>
          <cell r="C54" t="str">
            <v>HB3</v>
          </cell>
          <cell r="D54" t="str">
            <v>SigLinDe FfE/'GBH03'</v>
          </cell>
          <cell r="E54">
            <v>0.98742830199278697</v>
          </cell>
          <cell r="F54">
            <v>-35.253212349999998</v>
          </cell>
          <cell r="G54">
            <v>6.1544406409999999</v>
          </cell>
          <cell r="H54">
            <v>0.226571574644788</v>
          </cell>
          <cell r="I54">
            <v>40</v>
          </cell>
          <cell r="J54">
            <v>-3.3901972877937302E-2</v>
          </cell>
          <cell r="K54">
            <v>0.69382336958448299</v>
          </cell>
          <cell r="L54">
            <v>-1.2849007801732501E-3</v>
          </cell>
          <cell r="M54">
            <v>0.20297316569454901</v>
          </cell>
        </row>
        <row r="55">
          <cell r="B55" t="str">
            <v>DE_GBH34</v>
          </cell>
          <cell r="C55" t="str">
            <v>HB4</v>
          </cell>
          <cell r="D55" t="str">
            <v>SigLinDe FfE/'GBH04'</v>
          </cell>
          <cell r="E55">
            <v>0.987258471486126</v>
          </cell>
          <cell r="F55">
            <v>-35.253212349999998</v>
          </cell>
          <cell r="G55">
            <v>6.0587000719999997</v>
          </cell>
          <cell r="H55">
            <v>7.9351178479290699E-2</v>
          </cell>
          <cell r="I55">
            <v>40</v>
          </cell>
          <cell r="J55">
            <v>-4.95013227495672E-2</v>
          </cell>
          <cell r="K55">
            <v>0.96379986125322403</v>
          </cell>
          <cell r="L55">
            <v>-2.2303785271091201E-3</v>
          </cell>
          <cell r="M55">
            <v>0.22883982780254</v>
          </cell>
        </row>
        <row r="56">
          <cell r="B56" t="str">
            <v>DE_GWA01</v>
          </cell>
          <cell r="C56" t="str">
            <v>WA1</v>
          </cell>
          <cell r="D56" t="str">
            <v>WA1/GWA01</v>
          </cell>
          <cell r="E56">
            <v>0.4</v>
          </cell>
          <cell r="F56">
            <v>-40.514948179999998</v>
          </cell>
          <cell r="G56">
            <v>2.874795695</v>
          </cell>
          <cell r="H56">
            <v>0.93510758400000005</v>
          </cell>
          <cell r="I56">
            <v>40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DE_GWA02</v>
          </cell>
          <cell r="C57" t="str">
            <v>WA2</v>
          </cell>
          <cell r="D57" t="str">
            <v>WA2/GWA02</v>
          </cell>
          <cell r="E57">
            <v>0.61662289299999995</v>
          </cell>
          <cell r="F57">
            <v>-38.4</v>
          </cell>
          <cell r="G57">
            <v>3.8705351889999999</v>
          </cell>
          <cell r="H57">
            <v>0.87002503099999995</v>
          </cell>
          <cell r="I57">
            <v>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 t="str">
            <v>DE_GWA03</v>
          </cell>
          <cell r="C58" t="str">
            <v>WA3</v>
          </cell>
          <cell r="D58" t="str">
            <v>WA3/GWA03</v>
          </cell>
          <cell r="E58">
            <v>0.76572901199999999</v>
          </cell>
          <cell r="F58">
            <v>-36.023791150000001</v>
          </cell>
          <cell r="G58">
            <v>4.8662746830000003</v>
          </cell>
          <cell r="H58">
            <v>0.80494247799999996</v>
          </cell>
          <cell r="I58">
            <v>40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B59" t="str">
            <v>DE_GWA04</v>
          </cell>
          <cell r="C59" t="str">
            <v>WA4</v>
          </cell>
          <cell r="D59" t="str">
            <v>WA4/GWA04</v>
          </cell>
          <cell r="E59">
            <v>1.053587472</v>
          </cell>
          <cell r="F59">
            <v>-35.299999999999997</v>
          </cell>
          <cell r="G59">
            <v>4.8662746830000003</v>
          </cell>
          <cell r="H59">
            <v>0.68110423399999998</v>
          </cell>
          <cell r="I59">
            <v>40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B60" t="str">
            <v>DE_GWA05</v>
          </cell>
          <cell r="C60" t="str">
            <v>WA5</v>
          </cell>
          <cell r="D60" t="str">
            <v>WA5/GWA05</v>
          </cell>
          <cell r="E60">
            <v>1.276885373</v>
          </cell>
          <cell r="F60">
            <v>-34.342437070000003</v>
          </cell>
          <cell r="G60">
            <v>5.4518822419999999</v>
          </cell>
          <cell r="H60">
            <v>0.55726598999999999</v>
          </cell>
          <cell r="I60">
            <v>40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 t="str">
            <v>DE_GWA33</v>
          </cell>
          <cell r="C61" t="str">
            <v>AW3</v>
          </cell>
          <cell r="D61" t="str">
            <v>SigLinDe FfE/'GWA03'</v>
          </cell>
          <cell r="E61">
            <v>0.33378383212380802</v>
          </cell>
          <cell r="F61">
            <v>-36.023791150000001</v>
          </cell>
          <cell r="G61">
            <v>4.8662746830000003</v>
          </cell>
          <cell r="H61">
            <v>0.49122795797177399</v>
          </cell>
          <cell r="I61">
            <v>40</v>
          </cell>
          <cell r="J61">
            <v>-9.2263492839078001E-3</v>
          </cell>
          <cell r="K61">
            <v>0.45957571089624999</v>
          </cell>
          <cell r="L61">
            <v>-9.6764244989513298E-4</v>
          </cell>
          <cell r="M61">
            <v>0.39642907517863601</v>
          </cell>
        </row>
        <row r="62">
          <cell r="B62" t="str">
            <v>DE_GWA34</v>
          </cell>
          <cell r="C62" t="str">
            <v>AW4</v>
          </cell>
          <cell r="D62" t="str">
            <v>SigLinDe FfE/'GWA04'</v>
          </cell>
          <cell r="E62">
            <v>0.39253387380634902</v>
          </cell>
          <cell r="F62">
            <v>-35.299999999999997</v>
          </cell>
          <cell r="G62">
            <v>4.8662746830000003</v>
          </cell>
          <cell r="H62">
            <v>0.30450986619695802</v>
          </cell>
          <cell r="I62">
            <v>40</v>
          </cell>
          <cell r="J62">
            <v>-1.67993072626435E-2</v>
          </cell>
          <cell r="K62">
            <v>0.67108889173422104</v>
          </cell>
          <cell r="L62">
            <v>-2.0300823594516502E-3</v>
          </cell>
          <cell r="M62">
            <v>0.56146234289608699</v>
          </cell>
        </row>
        <row r="63">
          <cell r="B63" t="str">
            <v>DE_GGB01</v>
          </cell>
          <cell r="C63" t="str">
            <v>GB1</v>
          </cell>
          <cell r="D63" t="str">
            <v>GB1/GGB01</v>
          </cell>
          <cell r="E63">
            <v>3.176194476</v>
          </cell>
          <cell r="F63">
            <v>-40.836660860000002</v>
          </cell>
          <cell r="G63">
            <v>3.6785891739999999</v>
          </cell>
          <cell r="H63">
            <v>0.15021557599999999</v>
          </cell>
          <cell r="I63">
            <v>40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 t="str">
            <v>DE_GGB02</v>
          </cell>
          <cell r="C64" t="str">
            <v>GB2</v>
          </cell>
          <cell r="D64" t="str">
            <v>GB2/GGB02</v>
          </cell>
          <cell r="E64">
            <v>3.3904645059999998</v>
          </cell>
          <cell r="F64">
            <v>-39.287521640000001</v>
          </cell>
          <cell r="G64">
            <v>4.4905740459999999</v>
          </cell>
          <cell r="H64">
            <v>8.3478316999999996E-2</v>
          </cell>
          <cell r="I64">
            <v>40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 t="str">
            <v>DE_GGB03</v>
          </cell>
          <cell r="C65" t="str">
            <v>GB3</v>
          </cell>
          <cell r="D65" t="str">
            <v>GB3/GGB03</v>
          </cell>
          <cell r="E65">
            <v>3.2572742130000001</v>
          </cell>
          <cell r="F65">
            <v>-37.5</v>
          </cell>
          <cell r="G65">
            <v>6.3462147949999999</v>
          </cell>
          <cell r="H65">
            <v>8.6622649999999995E-2</v>
          </cell>
          <cell r="I65">
            <v>40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 t="str">
            <v>DE_GGB04</v>
          </cell>
          <cell r="C66" t="str">
            <v>GB4</v>
          </cell>
          <cell r="D66" t="str">
            <v>GB4/GGB04</v>
          </cell>
          <cell r="E66">
            <v>3.601773562</v>
          </cell>
          <cell r="F66">
            <v>-37.88253684</v>
          </cell>
          <cell r="G66">
            <v>6.9836070289999999</v>
          </cell>
          <cell r="H66">
            <v>5.4826185999999999E-2</v>
          </cell>
          <cell r="I66">
            <v>40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DE_GGB05</v>
          </cell>
          <cell r="C67" t="str">
            <v>GB5</v>
          </cell>
          <cell r="D67" t="str">
            <v>GB5/GGB05</v>
          </cell>
          <cell r="E67">
            <v>3.9320532479999999</v>
          </cell>
          <cell r="F67">
            <v>-38.143324819999997</v>
          </cell>
          <cell r="G67">
            <v>7.6185870979999999</v>
          </cell>
          <cell r="H67">
            <v>2.3029722999999998E-2</v>
          </cell>
          <cell r="I67">
            <v>40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 t="str">
            <v>DE_GGB33</v>
          </cell>
          <cell r="C68" t="str">
            <v>BG3</v>
          </cell>
          <cell r="D68" t="str">
            <v>SigLinDe FfE/'GGB03'</v>
          </cell>
          <cell r="E68">
            <v>1.82137779524266</v>
          </cell>
          <cell r="F68">
            <v>-37.5</v>
          </cell>
          <cell r="G68">
            <v>6.3462147949999999</v>
          </cell>
          <cell r="H68">
            <v>6.7811791498411197E-2</v>
          </cell>
          <cell r="I68">
            <v>40</v>
          </cell>
          <cell r="J68">
            <v>-6.0766568968526301E-2</v>
          </cell>
          <cell r="K68">
            <v>0.93081585658295796</v>
          </cell>
          <cell r="L68">
            <v>-1.3966888276177401E-3</v>
          </cell>
          <cell r="M68">
            <v>8.5039879949281097E-2</v>
          </cell>
        </row>
        <row r="69">
          <cell r="B69" t="str">
            <v>DE_GGB34</v>
          </cell>
          <cell r="C69" t="str">
            <v>BG4</v>
          </cell>
          <cell r="D69" t="str">
            <v>SigLinDe FfE/'GGB04'</v>
          </cell>
          <cell r="E69">
            <v>1.62668116109167</v>
          </cell>
          <cell r="F69">
            <v>-37.88253684</v>
          </cell>
          <cell r="G69">
            <v>6.9836070289999999</v>
          </cell>
          <cell r="H69">
            <v>2.9713602712276601E-2</v>
          </cell>
          <cell r="I69">
            <v>40</v>
          </cell>
          <cell r="J69">
            <v>-8.5433289200744306E-2</v>
          </cell>
          <cell r="K69">
            <v>1.2709629183122999</v>
          </cell>
          <cell r="L69">
            <v>-1.1319192336313501E-3</v>
          </cell>
          <cell r="M69">
            <v>9.2812393180786906E-2</v>
          </cell>
        </row>
        <row r="70">
          <cell r="B70" t="str">
            <v>DE_GBA01</v>
          </cell>
          <cell r="C70" t="str">
            <v>BA1</v>
          </cell>
          <cell r="D70" t="str">
            <v>BA1/GBA01</v>
          </cell>
          <cell r="E70">
            <v>0.15</v>
          </cell>
          <cell r="F70">
            <v>-36</v>
          </cell>
          <cell r="G70">
            <v>2</v>
          </cell>
          <cell r="H70">
            <v>1</v>
          </cell>
          <cell r="I70">
            <v>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B71" t="str">
            <v>DE_GBA02</v>
          </cell>
          <cell r="C71" t="str">
            <v>BA2</v>
          </cell>
          <cell r="D71" t="str">
            <v>BA2/GBA02</v>
          </cell>
          <cell r="E71">
            <v>0.38791910400000001</v>
          </cell>
          <cell r="F71">
            <v>-35.5</v>
          </cell>
          <cell r="G71">
            <v>4</v>
          </cell>
          <cell r="H71">
            <v>0.90548154300000006</v>
          </cell>
          <cell r="I71">
            <v>40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B72" t="str">
            <v>DE_GBA03</v>
          </cell>
          <cell r="C72" t="str">
            <v>BA3</v>
          </cell>
          <cell r="D72" t="str">
            <v>BA3/GBA03</v>
          </cell>
          <cell r="E72">
            <v>0.62619621599999997</v>
          </cell>
          <cell r="F72">
            <v>-33</v>
          </cell>
          <cell r="G72">
            <v>5.7212302499999996</v>
          </cell>
          <cell r="H72">
            <v>0.78556546000000005</v>
          </cell>
          <cell r="I72">
            <v>40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DE_GBA04</v>
          </cell>
          <cell r="C73" t="str">
            <v>BA4</v>
          </cell>
          <cell r="D73" t="str">
            <v>BA4/GBA04</v>
          </cell>
          <cell r="E73">
            <v>0.93158890100000002</v>
          </cell>
          <cell r="F73">
            <v>-33.35</v>
          </cell>
          <cell r="G73">
            <v>5.7212302499999996</v>
          </cell>
          <cell r="H73">
            <v>0.66564937700000004</v>
          </cell>
          <cell r="I73">
            <v>40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DE_GBA05</v>
          </cell>
          <cell r="C74" t="str">
            <v>BA5</v>
          </cell>
          <cell r="D74" t="str">
            <v>BA5/GBA05</v>
          </cell>
          <cell r="E74">
            <v>1.2779567300000001</v>
          </cell>
          <cell r="F74">
            <v>-34.517392000000001</v>
          </cell>
          <cell r="G74">
            <v>5.7212302499999996</v>
          </cell>
          <cell r="H74">
            <v>0.54573329400000004</v>
          </cell>
          <cell r="I74">
            <v>40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DE_GBA33</v>
          </cell>
          <cell r="C75" t="str">
            <v>AB3</v>
          </cell>
          <cell r="D75" t="str">
            <v>SigLinDe FfE/'GBA03'</v>
          </cell>
          <cell r="E75">
            <v>0.27700871173110803</v>
          </cell>
          <cell r="F75">
            <v>-33</v>
          </cell>
          <cell r="G75">
            <v>5.7212302499999996</v>
          </cell>
          <cell r="H75">
            <v>0.4865118291885</v>
          </cell>
          <cell r="I75">
            <v>40</v>
          </cell>
          <cell r="J75">
            <v>-9.4849130944012709E-3</v>
          </cell>
          <cell r="K75">
            <v>0.46302369368771501</v>
          </cell>
          <cell r="L75">
            <v>-7.1341860056578195E-4</v>
          </cell>
          <cell r="M75">
            <v>0.38674466988795903</v>
          </cell>
        </row>
        <row r="76">
          <cell r="B76" t="str">
            <v>DE_GBA34</v>
          </cell>
          <cell r="C76" t="str">
            <v>AB4</v>
          </cell>
          <cell r="D76" t="str">
            <v>SigLinDe FfE/'GBA04'</v>
          </cell>
          <cell r="E76">
            <v>0.35376401507794197</v>
          </cell>
          <cell r="F76">
            <v>-33.35</v>
          </cell>
          <cell r="G76">
            <v>5.7212302499999996</v>
          </cell>
          <cell r="H76">
            <v>0.30333053043746</v>
          </cell>
          <cell r="I76">
            <v>40</v>
          </cell>
          <cell r="J76">
            <v>-1.7746347868875599E-2</v>
          </cell>
          <cell r="K76">
            <v>0.68256991216863605</v>
          </cell>
          <cell r="L76">
            <v>-1.3911792841456701E-3</v>
          </cell>
          <cell r="M76">
            <v>0.543462385684501</v>
          </cell>
        </row>
        <row r="77">
          <cell r="B77" t="str">
            <v>DE_GPD01</v>
          </cell>
          <cell r="C77" t="str">
            <v>PD1</v>
          </cell>
          <cell r="D77" t="str">
            <v>PD1/GPD01</v>
          </cell>
          <cell r="E77">
            <v>1.489402246</v>
          </cell>
          <cell r="F77">
            <v>-32.425267750000003</v>
          </cell>
          <cell r="G77">
            <v>8.1732612079999996</v>
          </cell>
          <cell r="H77">
            <v>0.390598736</v>
          </cell>
          <cell r="I77">
            <v>40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DE_GPD02</v>
          </cell>
          <cell r="C78" t="str">
            <v>PD2</v>
          </cell>
          <cell r="D78" t="str">
            <v>PD2/GPD02</v>
          </cell>
          <cell r="E78">
            <v>2.5784172540000001</v>
          </cell>
          <cell r="F78">
            <v>-34.732126100000002</v>
          </cell>
          <cell r="G78">
            <v>6.4805035139999996</v>
          </cell>
          <cell r="H78">
            <v>0.140772912</v>
          </cell>
          <cell r="I78">
            <v>40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 t="str">
            <v>DE_GPD03</v>
          </cell>
          <cell r="C79" t="str">
            <v>PD3</v>
          </cell>
          <cell r="D79" t="str">
            <v>PD3/GPD03</v>
          </cell>
          <cell r="E79">
            <v>3.2</v>
          </cell>
          <cell r="F79">
            <v>-35.799999999999997</v>
          </cell>
          <cell r="G79">
            <v>8.4</v>
          </cell>
          <cell r="H79">
            <v>9.3848608E-2</v>
          </cell>
          <cell r="I79">
            <v>40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 t="str">
            <v>DE_GPD04</v>
          </cell>
          <cell r="C80" t="str">
            <v>PD4</v>
          </cell>
          <cell r="D80" t="str">
            <v>PD4/GPD04</v>
          </cell>
          <cell r="E80">
            <v>3.85</v>
          </cell>
          <cell r="F80">
            <v>-37</v>
          </cell>
          <cell r="G80">
            <v>10.2405021</v>
          </cell>
          <cell r="H80">
            <v>4.6924304E-2</v>
          </cell>
          <cell r="I80">
            <v>40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 t="str">
            <v>DE_GPD05</v>
          </cell>
          <cell r="C81" t="str">
            <v>PD5</v>
          </cell>
          <cell r="D81" t="str">
            <v>PD5/GPD05</v>
          </cell>
          <cell r="E81">
            <v>4.7462813920000002</v>
          </cell>
          <cell r="F81">
            <v>-38.750429390000001</v>
          </cell>
          <cell r="G81">
            <v>10.27533341</v>
          </cell>
          <cell r="H81">
            <v>0</v>
          </cell>
          <cell r="I81">
            <v>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 t="str">
            <v>DE_GPD33</v>
          </cell>
          <cell r="C82" t="str">
            <v>DP3</v>
          </cell>
          <cell r="D82" t="str">
            <v>SigLinDe FfE/'GPD03'</v>
          </cell>
          <cell r="E82">
            <v>1.7110739256233101</v>
          </cell>
          <cell r="F82">
            <v>-35.799999999999997</v>
          </cell>
          <cell r="G82">
            <v>8.4</v>
          </cell>
          <cell r="H82">
            <v>7.0254583920868696E-2</v>
          </cell>
          <cell r="I82">
            <v>40</v>
          </cell>
          <cell r="J82">
            <v>-7.4538113411129703E-2</v>
          </cell>
          <cell r="K82">
            <v>1.04630053886108</v>
          </cell>
          <cell r="L82">
            <v>-3.6720793281783798E-4</v>
          </cell>
          <cell r="M82">
            <v>6.2188226223612801E-2</v>
          </cell>
        </row>
        <row r="83">
          <cell r="B83" t="str">
            <v>DE_GPD34</v>
          </cell>
          <cell r="C83" t="str">
            <v>DP4</v>
          </cell>
          <cell r="D83" t="str">
            <v>SigLinDe FfE/'GPD04'</v>
          </cell>
          <cell r="E83">
            <v>1.88346094379506</v>
          </cell>
          <cell r="F83">
            <v>-37</v>
          </cell>
          <cell r="G83">
            <v>10.2405021</v>
          </cell>
          <cell r="H83">
            <v>2.7547042254160901E-2</v>
          </cell>
          <cell r="I83">
            <v>40</v>
          </cell>
          <cell r="J83">
            <v>-0.12530997479160699</v>
          </cell>
          <cell r="K83">
            <v>1.62759988176077</v>
          </cell>
          <cell r="L83">
            <v>-1.10508201486912E-4</v>
          </cell>
          <cell r="M83">
            <v>6.3511941350692602E-2</v>
          </cell>
        </row>
        <row r="84">
          <cell r="B84" t="str">
            <v>DE_GMF01</v>
          </cell>
          <cell r="C84" t="str">
            <v>MF1</v>
          </cell>
          <cell r="D84" t="str">
            <v>MF1/GMF01</v>
          </cell>
          <cell r="E84">
            <v>2.1163530869999998</v>
          </cell>
          <cell r="F84">
            <v>-34.262862310000003</v>
          </cell>
          <cell r="G84">
            <v>5.1763874239999996</v>
          </cell>
          <cell r="H84">
            <v>0.160694541</v>
          </cell>
          <cell r="I84">
            <v>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B85" t="str">
            <v>DE_GMF02</v>
          </cell>
          <cell r="C85" t="str">
            <v>MF2</v>
          </cell>
          <cell r="D85" t="str">
            <v>MF2/GMF02</v>
          </cell>
          <cell r="E85">
            <v>2.248633329</v>
          </cell>
          <cell r="F85">
            <v>-34.542843070000004</v>
          </cell>
          <cell r="G85">
            <v>5.5545244839999999</v>
          </cell>
          <cell r="H85">
            <v>0.14082196299999999</v>
          </cell>
          <cell r="I85">
            <v>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 t="str">
            <v>DE_GMF03</v>
          </cell>
          <cell r="C86" t="str">
            <v>MF3</v>
          </cell>
          <cell r="D86" t="str">
            <v>MF3/GMF03</v>
          </cell>
          <cell r="E86">
            <v>2.387761791</v>
          </cell>
          <cell r="F86">
            <v>-34.721360509999997</v>
          </cell>
          <cell r="G86">
            <v>5.8164304019999999</v>
          </cell>
          <cell r="H86">
            <v>0.120819368</v>
          </cell>
          <cell r="I86">
            <v>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B87" t="str">
            <v>DE_GMF04</v>
          </cell>
          <cell r="C87" t="str">
            <v>MF4</v>
          </cell>
          <cell r="D87" t="str">
            <v>MF4/GMF04</v>
          </cell>
          <cell r="E87">
            <v>2.5187775189999999</v>
          </cell>
          <cell r="F87">
            <v>-35.033375419999999</v>
          </cell>
          <cell r="G87">
            <v>6.224063396</v>
          </cell>
          <cell r="H87">
            <v>0.10107817199999999</v>
          </cell>
          <cell r="I87">
            <v>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 t="str">
            <v>DE_GMF05</v>
          </cell>
          <cell r="C88" t="str">
            <v>MF5</v>
          </cell>
          <cell r="D88" t="str">
            <v>MF5/GMF05</v>
          </cell>
          <cell r="E88">
            <v>2.656440592</v>
          </cell>
          <cell r="F88">
            <v>-35.251692669999997</v>
          </cell>
          <cell r="G88">
            <v>6.5182658619999998</v>
          </cell>
          <cell r="H88">
            <v>8.1205866000000002E-2</v>
          </cell>
          <cell r="I88">
            <v>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DE_GMF33</v>
          </cell>
          <cell r="C89" t="str">
            <v>FM3</v>
          </cell>
          <cell r="D89" t="str">
            <v>SigLinDe FfE/'GMF03'</v>
          </cell>
          <cell r="E89">
            <v>1.2328654654123199</v>
          </cell>
          <cell r="F89">
            <v>-34.721360509999997</v>
          </cell>
          <cell r="G89">
            <v>5.8164304019999999</v>
          </cell>
          <cell r="H89">
            <v>8.7335193020600194E-2</v>
          </cell>
          <cell r="I89">
            <v>40</v>
          </cell>
          <cell r="J89">
            <v>-4.0928399400390697E-2</v>
          </cell>
          <cell r="K89">
            <v>0.76729203945074098</v>
          </cell>
          <cell r="L89">
            <v>-2.23202741619469E-3</v>
          </cell>
          <cell r="M89">
            <v>0.119920720218609</v>
          </cell>
        </row>
        <row r="90">
          <cell r="B90" t="str">
            <v>DE_GMF34</v>
          </cell>
          <cell r="C90" t="str">
            <v>FM4</v>
          </cell>
          <cell r="D90" t="str">
            <v>SigLinDe FfE/'GMF04'</v>
          </cell>
          <cell r="E90">
            <v>1.0443537680583199</v>
          </cell>
          <cell r="F90">
            <v>-35.033375419999999</v>
          </cell>
          <cell r="G90">
            <v>6.224063396</v>
          </cell>
          <cell r="H90">
            <v>5.0291716040989698E-2</v>
          </cell>
          <cell r="I90">
            <v>40</v>
          </cell>
          <cell r="J90">
            <v>-5.3583022235768898E-2</v>
          </cell>
          <cell r="K90">
            <v>0.99959009039973401</v>
          </cell>
          <cell r="L90">
            <v>-2.17584483209612E-3</v>
          </cell>
          <cell r="M90">
            <v>0.163329881177145</v>
          </cell>
        </row>
        <row r="91">
          <cell r="B91" t="str">
            <v>DE_GHD03</v>
          </cell>
          <cell r="C91" t="str">
            <v>HD3</v>
          </cell>
          <cell r="D91" t="str">
            <v>HD3/GHD03</v>
          </cell>
          <cell r="E91">
            <v>2.579251014</v>
          </cell>
          <cell r="F91">
            <v>-35.681614400000001</v>
          </cell>
          <cell r="G91">
            <v>6.685797612</v>
          </cell>
          <cell r="H91">
            <v>0.19955409900000001</v>
          </cell>
          <cell r="I91">
            <v>40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 t="str">
            <v>DE_GHD04</v>
          </cell>
          <cell r="C92" t="str">
            <v>HD4</v>
          </cell>
          <cell r="D92" t="str">
            <v>HD4/GHD04</v>
          </cell>
          <cell r="E92">
            <v>3.0084345560000001</v>
          </cell>
          <cell r="F92">
            <v>-36.607845269999999</v>
          </cell>
          <cell r="G92">
            <v>7.3211869529999998</v>
          </cell>
          <cell r="H92">
            <v>0.154966031</v>
          </cell>
          <cell r="I92">
            <v>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 t="str">
            <v>DE_GHD33</v>
          </cell>
          <cell r="C93" t="str">
            <v>DH3</v>
          </cell>
          <cell r="D93" t="str">
            <v>SigLinDe FfE/'GHD03'</v>
          </cell>
          <cell r="E93">
            <v>1.3010623280670599</v>
          </cell>
          <cell r="F93">
            <v>-35.681614400000001</v>
          </cell>
          <cell r="G93">
            <v>6.685797612</v>
          </cell>
          <cell r="H93">
            <v>0.14092666704225201</v>
          </cell>
          <cell r="I93">
            <v>40</v>
          </cell>
          <cell r="J93">
            <v>-4.7342808824630003E-2</v>
          </cell>
          <cell r="K93">
            <v>0.81416912533326502</v>
          </cell>
          <cell r="L93">
            <v>-1.0600643623825999E-3</v>
          </cell>
          <cell r="M93">
            <v>0.132509207320192</v>
          </cell>
        </row>
        <row r="94">
          <cell r="B94" t="str">
            <v>DE_GHD34</v>
          </cell>
          <cell r="C94" t="str">
            <v>DH4</v>
          </cell>
          <cell r="D94" t="str">
            <v>SigLinDe FfE/'GHD04'</v>
          </cell>
          <cell r="E94">
            <v>1.2569600366115099</v>
          </cell>
          <cell r="F94">
            <v>-36.607845269999999</v>
          </cell>
          <cell r="G94">
            <v>7.3211869529999998</v>
          </cell>
          <cell r="H94">
            <v>7.7695999446950006E-2</v>
          </cell>
          <cell r="I94">
            <v>40</v>
          </cell>
          <cell r="J94">
            <v>-6.9682598068340706E-2</v>
          </cell>
          <cell r="K94">
            <v>1.13797018307135</v>
          </cell>
          <cell r="L94">
            <v>-8.5220021901797499E-4</v>
          </cell>
          <cell r="M94">
            <v>0.19210675752294901</v>
          </cell>
        </row>
        <row r="95">
          <cell r="B95" t="str">
            <v>BB_HEF03</v>
          </cell>
          <cell r="C95" t="str">
            <v>R13</v>
          </cell>
          <cell r="D95" t="str">
            <v>Bundeslandprofil</v>
          </cell>
          <cell r="E95">
            <v>3.0217398597999998</v>
          </cell>
          <cell r="F95">
            <v>-37.182359950799999</v>
          </cell>
          <cell r="G95">
            <v>5.6477169550999999</v>
          </cell>
          <cell r="H95">
            <v>0.1152387563712</v>
          </cell>
          <cell r="I95">
            <v>40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 t="str">
            <v>BB_HEF04</v>
          </cell>
          <cell r="C96" t="str">
            <v>R14</v>
          </cell>
          <cell r="D96" t="str">
            <v>Bundeslandprofil</v>
          </cell>
          <cell r="E96">
            <v>3.1592940409999999</v>
          </cell>
          <cell r="F96">
            <v>-37.4068859976</v>
          </cell>
          <cell r="G96">
            <v>6.1418925604999997</v>
          </cell>
          <cell r="H96">
            <v>9.2266110628999989E-2</v>
          </cell>
          <cell r="I96">
            <v>40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B97" t="str">
            <v>BB_HMF03</v>
          </cell>
          <cell r="C97" t="str">
            <v>R23</v>
          </cell>
          <cell r="D97" t="str">
            <v>Bundeslandprofil</v>
          </cell>
          <cell r="E97">
            <v>2.3548082787000002</v>
          </cell>
          <cell r="F97">
            <v>-34.715029850400001</v>
          </cell>
          <cell r="G97">
            <v>5.8675639272</v>
          </cell>
          <cell r="H97">
            <v>0.15092742664779998</v>
          </cell>
          <cell r="I97">
            <v>40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 t="str">
            <v>BB_HMF04</v>
          </cell>
          <cell r="C98" t="str">
            <v>R24</v>
          </cell>
          <cell r="D98" t="str">
            <v>Bundeslandprofil</v>
          </cell>
          <cell r="E98">
            <v>2.4859160575999999</v>
          </cell>
          <cell r="F98">
            <v>-35.043597772699997</v>
          </cell>
          <cell r="G98">
            <v>6.2818214214000001</v>
          </cell>
          <cell r="H98">
            <v>0.12839042175739998</v>
          </cell>
          <cell r="I98">
            <v>40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 t="str">
            <v>BE_HEF03</v>
          </cell>
          <cell r="C99" t="str">
            <v>B13</v>
          </cell>
          <cell r="D99" t="str">
            <v>Bundeslandprofil</v>
          </cell>
          <cell r="E99">
            <v>3.0553842454</v>
          </cell>
          <cell r="F99">
            <v>-37.183637422300002</v>
          </cell>
          <cell r="G99">
            <v>5.6810824598999998</v>
          </cell>
          <cell r="H99">
            <v>0.10016998486249999</v>
          </cell>
          <cell r="I99">
            <v>40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 t="str">
            <v>BE_HEF04</v>
          </cell>
          <cell r="C100" t="str">
            <v>B14</v>
          </cell>
          <cell r="D100" t="str">
            <v>Bundeslandprofil</v>
          </cell>
          <cell r="E100">
            <v>3.1935978110000001</v>
          </cell>
          <cell r="F100">
            <v>-37.414247826900002</v>
          </cell>
          <cell r="G100">
            <v>6.1824021474000004</v>
          </cell>
          <cell r="H100">
            <v>7.8921271362500003E-2</v>
          </cell>
          <cell r="I100">
            <v>40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B101" t="str">
            <v>BE_HMF03</v>
          </cell>
          <cell r="C101" t="str">
            <v>B23</v>
          </cell>
          <cell r="D101" t="str">
            <v>Bundeslandprofil</v>
          </cell>
          <cell r="E101">
            <v>2.3987552319000001</v>
          </cell>
          <cell r="F101">
            <v>-34.723487774500001</v>
          </cell>
          <cell r="G101">
            <v>5.7996446390000003</v>
          </cell>
          <cell r="H101">
            <v>0.12390732033749999</v>
          </cell>
          <cell r="I101">
            <v>40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 t="str">
            <v>BE_HMF04</v>
          </cell>
          <cell r="C102" t="str">
            <v>B24</v>
          </cell>
          <cell r="D102" t="str">
            <v>Bundeslandprofil</v>
          </cell>
          <cell r="E102">
            <v>2.5297380184999998</v>
          </cell>
          <cell r="F102">
            <v>-35.030014509799997</v>
          </cell>
          <cell r="G102">
            <v>6.2051108885000001</v>
          </cell>
          <cell r="H102">
            <v>0.10300644025</v>
          </cell>
          <cell r="I102">
            <v>40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 t="str">
            <v>BW_HEF03</v>
          </cell>
          <cell r="C103" t="str">
            <v>W13</v>
          </cell>
          <cell r="D103" t="str">
            <v>Bundeslandprofil</v>
          </cell>
          <cell r="E103">
            <v>3.0385546748999999</v>
          </cell>
          <cell r="F103">
            <v>-37.182990840800002</v>
          </cell>
          <cell r="G103">
            <v>5.6644868649999998</v>
          </cell>
          <cell r="H103">
            <v>9.5584450725400005E-2</v>
          </cell>
          <cell r="I103">
            <v>40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 t="str">
            <v>BW_HEF04</v>
          </cell>
          <cell r="C104" t="str">
            <v>W14</v>
          </cell>
          <cell r="D104" t="str">
            <v>Bundeslandprofil</v>
          </cell>
          <cell r="E104">
            <v>3.1764404493999998</v>
          </cell>
          <cell r="F104">
            <v>-37.410583151700003</v>
          </cell>
          <cell r="G104">
            <v>6.1622335977000002</v>
          </cell>
          <cell r="H104">
            <v>7.5937720365800002E-2</v>
          </cell>
          <cell r="I104">
            <v>40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 t="str">
            <v>BW_HMF03</v>
          </cell>
          <cell r="C105" t="str">
            <v>W23</v>
          </cell>
          <cell r="D105" t="str">
            <v>Bundeslandprofil</v>
          </cell>
          <cell r="E105">
            <v>2.3767683503999999</v>
          </cell>
          <cell r="F105">
            <v>-34.719233251299997</v>
          </cell>
          <cell r="G105">
            <v>5.8332161640000004</v>
          </cell>
          <cell r="H105">
            <v>0.12181819977010001</v>
          </cell>
          <cell r="I105">
            <v>40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 t="str">
            <v>BW_HMF04</v>
          </cell>
          <cell r="C106" t="str">
            <v>W24</v>
          </cell>
          <cell r="D106" t="str">
            <v>Bundeslandprofil</v>
          </cell>
          <cell r="E106">
            <v>2.5078170188</v>
          </cell>
          <cell r="F106">
            <v>-35.036736334399997</v>
          </cell>
          <cell r="G106">
            <v>6.2430159032999999</v>
          </cell>
          <cell r="H106">
            <v>0.1025195150444</v>
          </cell>
          <cell r="I106">
            <v>40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 t="str">
            <v>BY_HEF03</v>
          </cell>
          <cell r="C107" t="str">
            <v>G13</v>
          </cell>
          <cell r="D107" t="str">
            <v>Bundeslandprofil</v>
          </cell>
          <cell r="E107">
            <v>3.0217398597999998</v>
          </cell>
          <cell r="F107">
            <v>-37.182359950799999</v>
          </cell>
          <cell r="G107">
            <v>5.6477169550999999</v>
          </cell>
          <cell r="H107">
            <v>9.5626240752000005E-2</v>
          </cell>
          <cell r="I107">
            <v>40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 t="str">
            <v>BY_HEF04</v>
          </cell>
          <cell r="C108" t="str">
            <v>G14</v>
          </cell>
          <cell r="D108" t="str">
            <v>Bundeslandprofil</v>
          </cell>
          <cell r="E108">
            <v>3.1592940409999999</v>
          </cell>
          <cell r="F108">
            <v>-37.4068859976</v>
          </cell>
          <cell r="G108">
            <v>6.1418925604999997</v>
          </cell>
          <cell r="H108">
            <v>7.6563315902499998E-2</v>
          </cell>
          <cell r="I108">
            <v>40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 t="str">
            <v>BY_HMF03</v>
          </cell>
          <cell r="C109" t="str">
            <v>G23</v>
          </cell>
          <cell r="D109" t="str">
            <v>Bundeslandprofil</v>
          </cell>
          <cell r="E109">
            <v>2.3548082787000002</v>
          </cell>
          <cell r="F109">
            <v>-34.715029850400001</v>
          </cell>
          <cell r="G109">
            <v>5.8675639272</v>
          </cell>
          <cell r="H109">
            <v>0.12524104642549999</v>
          </cell>
          <cell r="I109">
            <v>40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 t="str">
            <v>BY_HMF04</v>
          </cell>
          <cell r="C110" t="str">
            <v>G24</v>
          </cell>
          <cell r="D110" t="str">
            <v>Bundeslandprofil</v>
          </cell>
          <cell r="E110">
            <v>2.4859160575999999</v>
          </cell>
          <cell r="F110">
            <v>-35.043597772699997</v>
          </cell>
          <cell r="G110">
            <v>6.2818214214000001</v>
          </cell>
          <cell r="H110">
            <v>0.1065396205915</v>
          </cell>
          <cell r="I110">
            <v>40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 t="str">
            <v>HB_HEF03</v>
          </cell>
          <cell r="C111" t="str">
            <v>M13</v>
          </cell>
          <cell r="D111" t="str">
            <v>Bundeslandprofil</v>
          </cell>
          <cell r="E111">
            <v>3.0890720564</v>
          </cell>
          <cell r="F111">
            <v>-37.184949682000003</v>
          </cell>
          <cell r="G111">
            <v>5.7137959130000002</v>
          </cell>
          <cell r="H111">
            <v>8.1525544629600002E-2</v>
          </cell>
          <cell r="I111">
            <v>40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 t="str">
            <v>HB_HEF04</v>
          </cell>
          <cell r="C112" t="str">
            <v>M14</v>
          </cell>
          <cell r="D112" t="str">
            <v>Bundeslandprofil</v>
          </cell>
          <cell r="E112">
            <v>3.2279445929000001</v>
          </cell>
          <cell r="F112">
            <v>-37.4214799891</v>
          </cell>
          <cell r="G112">
            <v>6.2222288165000004</v>
          </cell>
          <cell r="H112">
            <v>6.3044340009600006E-2</v>
          </cell>
          <cell r="I112">
            <v>40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 t="str">
            <v>HB_HMF03</v>
          </cell>
          <cell r="C113" t="str">
            <v>M23</v>
          </cell>
          <cell r="D113" t="str">
            <v>Bundeslandprofil</v>
          </cell>
          <cell r="E113">
            <v>2.4428072126</v>
          </cell>
          <cell r="F113">
            <v>-34.732143756500001</v>
          </cell>
          <cell r="G113">
            <v>5.7347347252</v>
          </cell>
          <cell r="H113">
            <v>9.4097006726700003E-2</v>
          </cell>
          <cell r="I113">
            <v>40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 t="str">
            <v>HB_HMF04</v>
          </cell>
          <cell r="C114" t="str">
            <v>M24</v>
          </cell>
          <cell r="D114" t="str">
            <v>Bundeslandprofil</v>
          </cell>
          <cell r="E114">
            <v>2.5736652121999999</v>
          </cell>
          <cell r="F114">
            <v>-35.016944175900001</v>
          </cell>
          <cell r="G114">
            <v>6.1318139781000003</v>
          </cell>
          <cell r="H114">
            <v>7.58603548598E-2</v>
          </cell>
          <cell r="I114">
            <v>40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HE_HEF03</v>
          </cell>
          <cell r="C115" t="str">
            <v>F13</v>
          </cell>
          <cell r="D115" t="str">
            <v>Bundeslandprofil</v>
          </cell>
          <cell r="E115">
            <v>3.0553842454</v>
          </cell>
          <cell r="F115">
            <v>-37.183637422300002</v>
          </cell>
          <cell r="G115">
            <v>5.6810824598999998</v>
          </cell>
          <cell r="H115">
            <v>9.5018385640999986E-2</v>
          </cell>
          <cell r="I115">
            <v>40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 t="str">
            <v>HE_HEF04</v>
          </cell>
          <cell r="C116" t="str">
            <v>F14</v>
          </cell>
          <cell r="D116" t="str">
            <v>Bundeslandprofil</v>
          </cell>
          <cell r="E116">
            <v>3.1935978110000001</v>
          </cell>
          <cell r="F116">
            <v>-37.414247826900002</v>
          </cell>
          <cell r="G116">
            <v>6.1824021474000004</v>
          </cell>
          <cell r="H116">
            <v>7.4862463120999992E-2</v>
          </cell>
          <cell r="I116">
            <v>40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 t="str">
            <v>HE_HMF03</v>
          </cell>
          <cell r="C117" t="str">
            <v>F23</v>
          </cell>
          <cell r="D117" t="str">
            <v>Bundeslandprofil</v>
          </cell>
          <cell r="E117">
            <v>2.3987552319000001</v>
          </cell>
          <cell r="F117">
            <v>-34.723487774500001</v>
          </cell>
          <cell r="G117">
            <v>5.7996446390000003</v>
          </cell>
          <cell r="H117">
            <v>0.11753494386299999</v>
          </cell>
          <cell r="I117">
            <v>40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 t="str">
            <v>HE_HMF04</v>
          </cell>
          <cell r="C118" t="str">
            <v>F24</v>
          </cell>
          <cell r="D118" t="str">
            <v>Bundeslandprofil</v>
          </cell>
          <cell r="E118">
            <v>2.5297380184999998</v>
          </cell>
          <cell r="F118">
            <v>-35.030014509799997</v>
          </cell>
          <cell r="G118">
            <v>6.2051108885000001</v>
          </cell>
          <cell r="H118">
            <v>9.7708966179999995E-2</v>
          </cell>
          <cell r="I118">
            <v>40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 t="str">
            <v>HH_HEF03</v>
          </cell>
          <cell r="C119" t="str">
            <v>H13</v>
          </cell>
          <cell r="D119" t="str">
            <v>Bundeslandprofil</v>
          </cell>
          <cell r="E119">
            <v>3.0722214501999998</v>
          </cell>
          <cell r="F119">
            <v>-37.184284425999998</v>
          </cell>
          <cell r="G119">
            <v>5.6975233565999996</v>
          </cell>
          <cell r="H119">
            <v>9.0418848926399994E-2</v>
          </cell>
          <cell r="I119">
            <v>40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 t="str">
            <v>HH_HEF04</v>
          </cell>
          <cell r="C120" t="str">
            <v>H14</v>
          </cell>
          <cell r="D120" t="str">
            <v>Bundeslandprofil</v>
          </cell>
          <cell r="E120">
            <v>3.2107659244</v>
          </cell>
          <cell r="F120">
            <v>-37.417880080300002</v>
          </cell>
          <cell r="G120">
            <v>6.2023999708000002</v>
          </cell>
          <cell r="H120">
            <v>7.0601700753600005E-2</v>
          </cell>
          <cell r="I120">
            <v>40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HH_HMF03</v>
          </cell>
          <cell r="C121" t="str">
            <v>H23</v>
          </cell>
          <cell r="D121" t="str">
            <v>Bundeslandprofil</v>
          </cell>
          <cell r="E121">
            <v>2.4207683707999998</v>
          </cell>
          <cell r="F121">
            <v>-34.727791725099998</v>
          </cell>
          <cell r="G121">
            <v>5.7668252224999996</v>
          </cell>
          <cell r="H121">
            <v>0.1082275311744</v>
          </cell>
          <cell r="I121">
            <v>40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 t="str">
            <v>HH_HMF04</v>
          </cell>
          <cell r="C122" t="str">
            <v>H24</v>
          </cell>
          <cell r="D122" t="str">
            <v>Bundeslandprofil</v>
          </cell>
          <cell r="E122">
            <v>2.5516882275000001</v>
          </cell>
          <cell r="F122">
            <v>-35.023421941899997</v>
          </cell>
          <cell r="G122">
            <v>6.1680699420999998</v>
          </cell>
          <cell r="H122">
            <v>8.8705762435199995E-2</v>
          </cell>
          <cell r="I122">
            <v>40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MV_HEF03</v>
          </cell>
          <cell r="C123" t="str">
            <v>V13</v>
          </cell>
          <cell r="D123" t="str">
            <v>Bundeslandprofil</v>
          </cell>
          <cell r="E123">
            <v>3.0217398597999998</v>
          </cell>
          <cell r="F123">
            <v>-37.182359950799999</v>
          </cell>
          <cell r="G123">
            <v>5.6477169550999999</v>
          </cell>
          <cell r="H123">
            <v>0.115116939504</v>
          </cell>
          <cell r="I123">
            <v>40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MV_HEF04</v>
          </cell>
          <cell r="C124" t="str">
            <v>V14</v>
          </cell>
          <cell r="D124" t="str">
            <v>Bundeslandprofil</v>
          </cell>
          <cell r="E124">
            <v>3.1592940409999999</v>
          </cell>
          <cell r="F124">
            <v>-37.4068859976</v>
          </cell>
          <cell r="G124">
            <v>6.1418925604999997</v>
          </cell>
          <cell r="H124">
            <v>9.2168577742499994E-2</v>
          </cell>
          <cell r="I124">
            <v>40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 t="str">
            <v>MV_HMF03</v>
          </cell>
          <cell r="C125" t="str">
            <v>V23</v>
          </cell>
          <cell r="D125" t="str">
            <v>Bundeslandprofil</v>
          </cell>
          <cell r="E125">
            <v>2.3548082787000002</v>
          </cell>
          <cell r="F125">
            <v>-34.715029850400001</v>
          </cell>
          <cell r="G125">
            <v>5.8675639272</v>
          </cell>
          <cell r="H125">
            <v>0.15076788391349999</v>
          </cell>
          <cell r="I125">
            <v>40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B126" t="str">
            <v>MV_HMF04</v>
          </cell>
          <cell r="C126" t="str">
            <v>V24</v>
          </cell>
          <cell r="D126" t="str">
            <v>Bundeslandprofil</v>
          </cell>
          <cell r="E126">
            <v>2.4859160575999999</v>
          </cell>
          <cell r="F126">
            <v>-35.043597772699997</v>
          </cell>
          <cell r="G126">
            <v>6.2818214214000001</v>
          </cell>
          <cell r="H126">
            <v>0.1282547024955</v>
          </cell>
          <cell r="I126">
            <v>40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B127" t="str">
            <v>NI_HEF03</v>
          </cell>
          <cell r="C127" t="str">
            <v>I13</v>
          </cell>
          <cell r="D127" t="str">
            <v>Bundeslandprofil</v>
          </cell>
          <cell r="E127">
            <v>3.0553842454</v>
          </cell>
          <cell r="F127">
            <v>-37.183637422300002</v>
          </cell>
          <cell r="G127">
            <v>5.6810824598999998</v>
          </cell>
          <cell r="H127">
            <v>0.1029175044473</v>
          </cell>
          <cell r="I127">
            <v>40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B128" t="str">
            <v>NI_HEF04</v>
          </cell>
          <cell r="C128" t="str">
            <v>I14</v>
          </cell>
          <cell r="D128" t="str">
            <v>Bundeslandprofil</v>
          </cell>
          <cell r="E128">
            <v>3.1935978110000001</v>
          </cell>
          <cell r="F128">
            <v>-37.414247826900002</v>
          </cell>
          <cell r="G128">
            <v>6.1824021474000004</v>
          </cell>
          <cell r="H128">
            <v>8.1085969091300003E-2</v>
          </cell>
          <cell r="I128">
            <v>40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 t="str">
            <v>NI_HMF03</v>
          </cell>
          <cell r="C129" t="str">
            <v>I23</v>
          </cell>
          <cell r="D129" t="str">
            <v>Bundeslandprofil</v>
          </cell>
          <cell r="E129">
            <v>2.3987552319000001</v>
          </cell>
          <cell r="F129">
            <v>-34.723487774500001</v>
          </cell>
          <cell r="G129">
            <v>5.7996446390000003</v>
          </cell>
          <cell r="H129">
            <v>0.12730592112389999</v>
          </cell>
          <cell r="I129">
            <v>40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 t="str">
            <v>NI_HMF04</v>
          </cell>
          <cell r="C130" t="str">
            <v>I24</v>
          </cell>
          <cell r="D130" t="str">
            <v>Bundeslandprofil</v>
          </cell>
          <cell r="E130">
            <v>2.5297380184999998</v>
          </cell>
          <cell r="F130">
            <v>-35.030014509799997</v>
          </cell>
          <cell r="G130">
            <v>6.2051108885000001</v>
          </cell>
          <cell r="H130">
            <v>0.105831759754</v>
          </cell>
          <cell r="I130">
            <v>40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B131" t="str">
            <v>NW_HEF03</v>
          </cell>
          <cell r="C131" t="str">
            <v>N13</v>
          </cell>
          <cell r="D131" t="str">
            <v>Bundeslandprofil</v>
          </cell>
          <cell r="E131">
            <v>3.0553842454</v>
          </cell>
          <cell r="F131">
            <v>-37.183637422300002</v>
          </cell>
          <cell r="G131">
            <v>5.6810824598999998</v>
          </cell>
          <cell r="H131">
            <v>8.2196627578599996E-2</v>
          </cell>
          <cell r="I131">
            <v>40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 t="str">
            <v>NW_HEF04</v>
          </cell>
          <cell r="C132" t="str">
            <v>N14</v>
          </cell>
          <cell r="D132" t="str">
            <v>Bundeslandprofil</v>
          </cell>
          <cell r="E132">
            <v>3.1935978110000001</v>
          </cell>
          <cell r="F132">
            <v>-37.414247826900002</v>
          </cell>
          <cell r="G132">
            <v>6.1824021474000004</v>
          </cell>
          <cell r="H132">
            <v>6.4760540386599993E-2</v>
          </cell>
          <cell r="I132">
            <v>40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B133" t="str">
            <v>NW_HMF03</v>
          </cell>
          <cell r="C133" t="str">
            <v>N23</v>
          </cell>
          <cell r="D133" t="str">
            <v>Bundeslandprofil</v>
          </cell>
          <cell r="E133">
            <v>2.3987552319000001</v>
          </cell>
          <cell r="F133">
            <v>-34.723487774500001</v>
          </cell>
          <cell r="G133">
            <v>5.7996446390000003</v>
          </cell>
          <cell r="H133">
            <v>0.10167480685979999</v>
          </cell>
          <cell r="I133">
            <v>40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 t="str">
            <v>NW_HMF04</v>
          </cell>
          <cell r="C134" t="str">
            <v>N24</v>
          </cell>
          <cell r="D134" t="str">
            <v>Bundeslandprofil</v>
          </cell>
          <cell r="E134">
            <v>2.5297380184999998</v>
          </cell>
          <cell r="F134">
            <v>-35.030014509799997</v>
          </cell>
          <cell r="G134">
            <v>6.2051108885000001</v>
          </cell>
          <cell r="H134">
            <v>8.4524141827999999E-2</v>
          </cell>
          <cell r="I134">
            <v>40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B135" t="str">
            <v>RP_HEF03</v>
          </cell>
          <cell r="C135" t="str">
            <v>P13</v>
          </cell>
          <cell r="D135" t="str">
            <v>Bundeslandprofil</v>
          </cell>
          <cell r="E135">
            <v>3.0385546748999999</v>
          </cell>
          <cell r="F135">
            <v>-37.182990840800002</v>
          </cell>
          <cell r="G135">
            <v>5.6644868649999998</v>
          </cell>
          <cell r="H135">
            <v>9.3339574874000006E-2</v>
          </cell>
          <cell r="I135">
            <v>40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 t="str">
            <v>RP_HEF04</v>
          </cell>
          <cell r="C136" t="str">
            <v>P14</v>
          </cell>
          <cell r="D136" t="str">
            <v>Bundeslandprofil</v>
          </cell>
          <cell r="E136">
            <v>3.1764404493999998</v>
          </cell>
          <cell r="F136">
            <v>-37.410583151700003</v>
          </cell>
          <cell r="G136">
            <v>6.1622335977000002</v>
          </cell>
          <cell r="H136">
            <v>7.4154263398000006E-2</v>
          </cell>
          <cell r="I136">
            <v>40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 t="str">
            <v>RP_HMF03</v>
          </cell>
          <cell r="C137" t="str">
            <v>P23</v>
          </cell>
          <cell r="D137" t="str">
            <v>Bundeslandprofil</v>
          </cell>
          <cell r="E137">
            <v>2.3767683503999999</v>
          </cell>
          <cell r="F137">
            <v>-34.719233251299997</v>
          </cell>
          <cell r="G137">
            <v>5.8332161640000004</v>
          </cell>
          <cell r="H137">
            <v>0.11895720373100001</v>
          </cell>
          <cell r="I137">
            <v>40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 t="str">
            <v>RP_HMF04</v>
          </cell>
          <cell r="C138" t="str">
            <v>P24</v>
          </cell>
          <cell r="D138" t="str">
            <v>Bundeslandprofil</v>
          </cell>
          <cell r="E138">
            <v>2.5078170188</v>
          </cell>
          <cell r="F138">
            <v>-35.036736334399997</v>
          </cell>
          <cell r="G138">
            <v>6.2430159032999999</v>
          </cell>
          <cell r="H138">
            <v>0.10011176376399999</v>
          </cell>
          <cell r="I138">
            <v>40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 t="str">
            <v>SH_HEF03</v>
          </cell>
          <cell r="C139" t="str">
            <v>L13</v>
          </cell>
          <cell r="D139" t="str">
            <v>Bundeslandprofil</v>
          </cell>
          <cell r="E139">
            <v>3.0385546748999999</v>
          </cell>
          <cell r="F139">
            <v>-37.182990840800002</v>
          </cell>
          <cell r="G139">
            <v>5.6644868649999998</v>
          </cell>
          <cell r="H139">
            <v>0.1064543759006</v>
          </cell>
          <cell r="I139">
            <v>40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 t="str">
            <v>SH_HEF04</v>
          </cell>
          <cell r="C140" t="str">
            <v>L14</v>
          </cell>
          <cell r="D140" t="str">
            <v>Bundeslandprofil</v>
          </cell>
          <cell r="E140">
            <v>3.1764404493999998</v>
          </cell>
          <cell r="F140">
            <v>-37.410583151700003</v>
          </cell>
          <cell r="G140">
            <v>6.1622335977000002</v>
          </cell>
          <cell r="H140">
            <v>8.4573406736199994E-2</v>
          </cell>
          <cell r="I140">
            <v>40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 t="str">
            <v>SH_HMF03</v>
          </cell>
          <cell r="C141" t="str">
            <v>L23</v>
          </cell>
          <cell r="D141" t="str">
            <v>Bundeslandprofil</v>
          </cell>
          <cell r="E141">
            <v>2.3767683503999999</v>
          </cell>
          <cell r="F141">
            <v>-34.719233251299997</v>
          </cell>
          <cell r="G141">
            <v>5.8332161640000004</v>
          </cell>
          <cell r="H141">
            <v>0.1356714437489</v>
          </cell>
          <cell r="I141">
            <v>40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 t="str">
            <v>SH_HMF04</v>
          </cell>
          <cell r="C142" t="str">
            <v>L24</v>
          </cell>
          <cell r="D142" t="str">
            <v>Bundeslandprofil</v>
          </cell>
          <cell r="E142">
            <v>2.5078170188</v>
          </cell>
          <cell r="F142">
            <v>-35.036736334399997</v>
          </cell>
          <cell r="G142">
            <v>6.2430159032999999</v>
          </cell>
          <cell r="H142">
            <v>0.11417810019159999</v>
          </cell>
          <cell r="I142">
            <v>40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B143" t="str">
            <v>SL_HEF03</v>
          </cell>
          <cell r="C143" t="str">
            <v>A13</v>
          </cell>
          <cell r="D143" t="str">
            <v>Bundeslandprofil</v>
          </cell>
          <cell r="E143">
            <v>3.0722214501999998</v>
          </cell>
          <cell r="F143">
            <v>-37.184284425999998</v>
          </cell>
          <cell r="G143">
            <v>5.6975233565999996</v>
          </cell>
          <cell r="H143">
            <v>9.3521456487599991E-2</v>
          </cell>
          <cell r="I143">
            <v>40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B144" t="str">
            <v>SL_HEF04</v>
          </cell>
          <cell r="C144" t="str">
            <v>A14</v>
          </cell>
          <cell r="D144" t="str">
            <v>Bundeslandprofil</v>
          </cell>
          <cell r="E144">
            <v>3.2107659244</v>
          </cell>
          <cell r="F144">
            <v>-37.417880080300002</v>
          </cell>
          <cell r="G144">
            <v>6.2023999708000002</v>
          </cell>
          <cell r="H144">
            <v>7.3024308132400004E-2</v>
          </cell>
          <cell r="I144">
            <v>40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B145" t="str">
            <v>SL_HMF03</v>
          </cell>
          <cell r="C145" t="str">
            <v>A23</v>
          </cell>
          <cell r="D145" t="str">
            <v>Bundeslandprofil</v>
          </cell>
          <cell r="E145">
            <v>2.4207683707999998</v>
          </cell>
          <cell r="F145">
            <v>-34.727791725099998</v>
          </cell>
          <cell r="G145">
            <v>5.7668252224999996</v>
          </cell>
          <cell r="H145">
            <v>0.11194122096960001</v>
          </cell>
          <cell r="I145">
            <v>40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B146" t="str">
            <v>SL_HMF04</v>
          </cell>
          <cell r="C146" t="str">
            <v>A24</v>
          </cell>
          <cell r="D146" t="str">
            <v>Bundeslandprofil</v>
          </cell>
          <cell r="E146">
            <v>2.5516882275000001</v>
          </cell>
          <cell r="F146">
            <v>-35.023421941899997</v>
          </cell>
          <cell r="G146">
            <v>6.1680699420999998</v>
          </cell>
          <cell r="H146">
            <v>9.1749587616799994E-2</v>
          </cell>
          <cell r="I146">
            <v>40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B147" t="str">
            <v>SN_HEF03</v>
          </cell>
          <cell r="C147" t="str">
            <v>S13</v>
          </cell>
          <cell r="D147" t="str">
            <v>Bundeslandprofil</v>
          </cell>
          <cell r="E147">
            <v>3.0385546748999999</v>
          </cell>
          <cell r="F147">
            <v>-37.182990840800002</v>
          </cell>
          <cell r="G147">
            <v>5.6644868649999998</v>
          </cell>
          <cell r="H147">
            <v>0.1124800952912</v>
          </cell>
          <cell r="I147">
            <v>40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B148" t="str">
            <v>SN_HEF04</v>
          </cell>
          <cell r="C148" t="str">
            <v>S14</v>
          </cell>
          <cell r="D148" t="str">
            <v>Bundeslandprofil</v>
          </cell>
          <cell r="E148">
            <v>3.1764404493999998</v>
          </cell>
          <cell r="F148">
            <v>-37.410583151700003</v>
          </cell>
          <cell r="G148">
            <v>6.1622335977000002</v>
          </cell>
          <cell r="H148">
            <v>8.9360580702399994E-2</v>
          </cell>
          <cell r="I148">
            <v>40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B149" t="str">
            <v>SN_HMF03</v>
          </cell>
          <cell r="C149" t="str">
            <v>S23</v>
          </cell>
          <cell r="D149" t="str">
            <v>Bundeslandprofil</v>
          </cell>
          <cell r="E149">
            <v>2.3767683503999999</v>
          </cell>
          <cell r="F149">
            <v>-34.719233251299997</v>
          </cell>
          <cell r="G149">
            <v>5.8332161640000004</v>
          </cell>
          <cell r="H149">
            <v>0.14335095943279999</v>
          </cell>
          <cell r="I149">
            <v>40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B150" t="str">
            <v>SN_HMF04</v>
          </cell>
          <cell r="C150" t="str">
            <v>S24</v>
          </cell>
          <cell r="D150" t="str">
            <v>Bundeslandprofil</v>
          </cell>
          <cell r="E150">
            <v>2.5078170188</v>
          </cell>
          <cell r="F150">
            <v>-35.036736334399997</v>
          </cell>
          <cell r="G150">
            <v>6.2430159032999999</v>
          </cell>
          <cell r="H150">
            <v>0.12064101152319999</v>
          </cell>
          <cell r="I150">
            <v>40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B151" t="str">
            <v>ST_HEF03</v>
          </cell>
          <cell r="C151" t="str">
            <v>C13</v>
          </cell>
          <cell r="D151" t="str">
            <v>Bundeslandprofil</v>
          </cell>
          <cell r="E151">
            <v>3.0217398597999998</v>
          </cell>
          <cell r="F151">
            <v>-37.182359950799999</v>
          </cell>
          <cell r="G151">
            <v>5.6477169550999999</v>
          </cell>
          <cell r="H151">
            <v>0.11828417805119999</v>
          </cell>
          <cell r="I151">
            <v>40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B152" t="str">
            <v>ST_HEF04</v>
          </cell>
          <cell r="C152" t="str">
            <v>C14</v>
          </cell>
          <cell r="D152" t="str">
            <v>Bundeslandprofil</v>
          </cell>
          <cell r="E152">
            <v>3.1592940409999999</v>
          </cell>
          <cell r="F152">
            <v>-37.4068859976</v>
          </cell>
          <cell r="G152">
            <v>6.1418925604999997</v>
          </cell>
          <cell r="H152">
            <v>9.4704432791499996E-2</v>
          </cell>
          <cell r="I152">
            <v>40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ST_HMF03</v>
          </cell>
          <cell r="C153" t="str">
            <v>C23</v>
          </cell>
          <cell r="D153" t="str">
            <v>Bundeslandprofil</v>
          </cell>
          <cell r="E153">
            <v>2.3548082787000002</v>
          </cell>
          <cell r="F153">
            <v>-34.715029850400001</v>
          </cell>
          <cell r="G153">
            <v>5.8675639272</v>
          </cell>
          <cell r="H153">
            <v>0.15491599500529998</v>
          </cell>
          <cell r="I153">
            <v>40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 t="str">
            <v>ST_HMF04</v>
          </cell>
          <cell r="C154" t="str">
            <v>C24</v>
          </cell>
          <cell r="D154" t="str">
            <v>Bundeslandprofil</v>
          </cell>
          <cell r="E154">
            <v>2.4859160575999999</v>
          </cell>
          <cell r="F154">
            <v>-35.043597772699997</v>
          </cell>
          <cell r="G154">
            <v>6.2818214214000001</v>
          </cell>
          <cell r="H154">
            <v>0.13178340330489999</v>
          </cell>
          <cell r="I154">
            <v>40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 t="str">
            <v>TH_HEF03</v>
          </cell>
          <cell r="C155" t="str">
            <v>T13</v>
          </cell>
          <cell r="D155" t="str">
            <v>Bundeslandprofil</v>
          </cell>
          <cell r="E155">
            <v>3.0217398597999998</v>
          </cell>
          <cell r="F155">
            <v>-37.182359950799999</v>
          </cell>
          <cell r="G155">
            <v>5.6477169550999999</v>
          </cell>
          <cell r="H155">
            <v>0.11706600937919999</v>
          </cell>
          <cell r="I155">
            <v>40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B156" t="str">
            <v>TH_HEF04</v>
          </cell>
          <cell r="C156" t="str">
            <v>T14</v>
          </cell>
          <cell r="D156" t="str">
            <v>Bundeslandprofil</v>
          </cell>
          <cell r="E156">
            <v>3.1592940409999999</v>
          </cell>
          <cell r="F156">
            <v>-37.4068859976</v>
          </cell>
          <cell r="G156">
            <v>6.1418925604999997</v>
          </cell>
          <cell r="H156">
            <v>9.3729103926499996E-2</v>
          </cell>
          <cell r="I156">
            <v>40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B157" t="str">
            <v>TH_HMF03</v>
          </cell>
          <cell r="C157" t="str">
            <v>T23</v>
          </cell>
          <cell r="D157" t="str">
            <v>Bundeslandprofil</v>
          </cell>
          <cell r="E157">
            <v>2.3548082787000002</v>
          </cell>
          <cell r="F157">
            <v>-34.715029850400001</v>
          </cell>
          <cell r="G157">
            <v>5.8675639272</v>
          </cell>
          <cell r="H157">
            <v>0.15332056766229998</v>
          </cell>
          <cell r="I157">
            <v>40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B158" t="str">
            <v>TH_HMF04</v>
          </cell>
          <cell r="C158" t="str">
            <v>T24</v>
          </cell>
          <cell r="D158" t="str">
            <v>Bundeslandprofil</v>
          </cell>
          <cell r="E158">
            <v>2.4859160575999999</v>
          </cell>
          <cell r="F158">
            <v>-35.043597772699997</v>
          </cell>
          <cell r="G158">
            <v>6.2818214214000001</v>
          </cell>
          <cell r="H158">
            <v>0.13042621068589999</v>
          </cell>
          <cell r="I158">
            <v>40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</sheetData>
      <sheetData sheetId="8">
        <row r="7">
          <cell r="B7" t="str">
            <v>HEF</v>
          </cell>
          <cell r="C7" t="str">
            <v>Einfamilienhaushalt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</row>
        <row r="8">
          <cell r="B8" t="str">
            <v>HMF</v>
          </cell>
          <cell r="C8" t="str">
            <v>Mehrfamilienhaushalt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B9" t="str">
            <v>HKO</v>
          </cell>
          <cell r="C9" t="str">
            <v>Kochgas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1">
          <cell r="B11" t="str">
            <v>GKO</v>
          </cell>
          <cell r="C11" t="str">
            <v>Gebietskörpersch., Kreditinst. u. Versich., Org. o. Erwerbszw. &amp; öff. Einr.</v>
          </cell>
          <cell r="D11">
            <v>1.0353906654726432</v>
          </cell>
          <cell r="E11">
            <v>1.0522626697461936</v>
          </cell>
          <cell r="F11">
            <v>1.044930469815579</v>
          </cell>
          <cell r="G11">
            <v>1.0493599072216477</v>
          </cell>
          <cell r="H11">
            <v>0.98845974897770117</v>
          </cell>
          <cell r="I11">
            <v>0.88600563590711467</v>
          </cell>
          <cell r="J11">
            <v>0.94359090285912128</v>
          </cell>
        </row>
        <row r="12">
          <cell r="B12" t="str">
            <v>GHA</v>
          </cell>
          <cell r="C12" t="str">
            <v>Einzelhandel, Großhandel</v>
          </cell>
          <cell r="D12">
            <v>1.0358469949391176</v>
          </cell>
          <cell r="E12">
            <v>1.02316516044779</v>
          </cell>
          <cell r="F12">
            <v>1.0252246163717811</v>
          </cell>
          <cell r="G12">
            <v>1.0295353991682878</v>
          </cell>
          <cell r="H12">
            <v>1.0252886184395307</v>
          </cell>
          <cell r="I12">
            <v>0.96749527065836149</v>
          </cell>
          <cell r="J12">
            <v>0.89344393997513094</v>
          </cell>
        </row>
        <row r="13">
          <cell r="B13" t="str">
            <v>GMK</v>
          </cell>
          <cell r="C13" t="str">
            <v>Metall, Kfz</v>
          </cell>
          <cell r="D13">
            <v>1.069856584592316</v>
          </cell>
          <cell r="E13">
            <v>1.0365322101473011</v>
          </cell>
          <cell r="F13">
            <v>0.99325571791923428</v>
          </cell>
          <cell r="G13">
            <v>0.99478284885862911</v>
          </cell>
          <cell r="H13">
            <v>1.065870859929255</v>
          </cell>
          <cell r="I13">
            <v>0.93624497196962364</v>
          </cell>
          <cell r="J13">
            <v>0.9034568065836398</v>
          </cell>
        </row>
        <row r="14">
          <cell r="B14" t="str">
            <v>GBD</v>
          </cell>
          <cell r="C14" t="str">
            <v>sonst. betr. Dienstleistungen</v>
          </cell>
          <cell r="D14">
            <v>1.1052461688999999</v>
          </cell>
          <cell r="E14">
            <v>1.0857012791</v>
          </cell>
          <cell r="F14">
            <v>1.0377707872999999</v>
          </cell>
          <cell r="G14">
            <v>1.0621551300000001</v>
          </cell>
          <cell r="H14">
            <v>1.0265803347</v>
          </cell>
          <cell r="I14">
            <v>0.76289468090000001</v>
          </cell>
          <cell r="J14">
            <v>0.897991231</v>
          </cell>
        </row>
        <row r="15">
          <cell r="B15" t="str">
            <v>GBH</v>
          </cell>
          <cell r="C15" t="str">
            <v>Beherbergung</v>
          </cell>
          <cell r="D15">
            <v>0.97669400949999996</v>
          </cell>
          <cell r="E15">
            <v>1.0389446761000001</v>
          </cell>
          <cell r="F15">
            <v>1.0028244082</v>
          </cell>
          <cell r="G15">
            <v>1.0161945715</v>
          </cell>
          <cell r="H15">
            <v>1.0023537775</v>
          </cell>
          <cell r="I15">
            <v>1.0043297858</v>
          </cell>
          <cell r="J15">
            <v>0.95836706260000004</v>
          </cell>
        </row>
        <row r="16">
          <cell r="B16" t="str">
            <v>GWA</v>
          </cell>
          <cell r="C16" t="str">
            <v>Wäschereien</v>
          </cell>
          <cell r="D16">
            <v>1.2457482941</v>
          </cell>
          <cell r="E16">
            <v>1.2614994284000001</v>
          </cell>
          <cell r="F16">
            <v>1.2706602107</v>
          </cell>
          <cell r="G16">
            <v>1.2430339493</v>
          </cell>
          <cell r="H16">
            <v>1.1276335364000001</v>
          </cell>
          <cell r="I16">
            <v>0.38766183700000001</v>
          </cell>
          <cell r="J16">
            <v>0.46154420480000002</v>
          </cell>
        </row>
        <row r="17">
          <cell r="B17" t="str">
            <v>GGA</v>
          </cell>
          <cell r="C17" t="str">
            <v>Gaststätten</v>
          </cell>
          <cell r="D17">
            <v>0.93224741529999999</v>
          </cell>
          <cell r="E17">
            <v>0.98942188180000001</v>
          </cell>
          <cell r="F17">
            <v>1.0033248159999999</v>
          </cell>
          <cell r="G17">
            <v>1.0108926578999999</v>
          </cell>
          <cell r="H17">
            <v>1.0179736627</v>
          </cell>
          <cell r="I17">
            <v>1.0355882019</v>
          </cell>
          <cell r="J17">
            <v>1.0090728500999999</v>
          </cell>
        </row>
        <row r="18">
          <cell r="B18" t="str">
            <v>GBA</v>
          </cell>
          <cell r="C18" t="str">
            <v>Bäckereien</v>
          </cell>
          <cell r="D18">
            <v>1.0847669095000001</v>
          </cell>
          <cell r="E18">
            <v>1.1211171725</v>
          </cell>
          <cell r="F18">
            <v>1.0769491269</v>
          </cell>
          <cell r="G18">
            <v>1.1353121304</v>
          </cell>
          <cell r="H18">
            <v>1.1401797148999999</v>
          </cell>
          <cell r="I18">
            <v>0.48522456780000001</v>
          </cell>
          <cell r="J18">
            <v>0.95842228019999998</v>
          </cell>
        </row>
        <row r="19">
          <cell r="B19" t="str">
            <v>GGB</v>
          </cell>
          <cell r="C19" t="str">
            <v>Gartenbau</v>
          </cell>
          <cell r="D19">
            <v>0.98966305430000001</v>
          </cell>
          <cell r="E19">
            <v>0.96273607660000005</v>
          </cell>
          <cell r="F19">
            <v>1.0507108354000001</v>
          </cell>
          <cell r="G19">
            <v>1.0552346931000001</v>
          </cell>
          <cell r="H19">
            <v>1.0297033313999999</v>
          </cell>
          <cell r="I19">
            <v>0.97667108069999997</v>
          </cell>
          <cell r="J19">
            <v>0.93598879079999997</v>
          </cell>
        </row>
        <row r="20">
          <cell r="B20" t="str">
            <v>GPD</v>
          </cell>
          <cell r="C20" t="str">
            <v>Papier und Druck</v>
          </cell>
          <cell r="D20">
            <v>1.0213513196999999</v>
          </cell>
          <cell r="E20">
            <v>1.0865859003</v>
          </cell>
          <cell r="F20">
            <v>1.0719708746000001</v>
          </cell>
          <cell r="G20">
            <v>1.0557448463000001</v>
          </cell>
          <cell r="H20">
            <v>1.0116673967000001</v>
          </cell>
          <cell r="I20">
            <v>0.9001424455</v>
          </cell>
          <cell r="J20">
            <v>0.8511495026</v>
          </cell>
        </row>
        <row r="21">
          <cell r="B21" t="str">
            <v>GMF</v>
          </cell>
          <cell r="C21" t="str">
            <v>haushaltsähnliche Gewerbebetriebe</v>
          </cell>
          <cell r="D21">
            <v>1.0353906654726432</v>
          </cell>
          <cell r="E21">
            <v>1.0522626697461936</v>
          </cell>
          <cell r="F21">
            <v>1.044930469815579</v>
          </cell>
          <cell r="G21">
            <v>1.0493599072216477</v>
          </cell>
          <cell r="H21">
            <v>0.98845974897770117</v>
          </cell>
          <cell r="I21">
            <v>0.88600563590711467</v>
          </cell>
          <cell r="J21">
            <v>0.94359090285912128</v>
          </cell>
        </row>
        <row r="22">
          <cell r="B22" t="str">
            <v>GHD</v>
          </cell>
          <cell r="C22" t="str">
            <v>Summenlastprofil Gewerbe, Handel, Dienstleistung</v>
          </cell>
          <cell r="D22">
            <v>1.03</v>
          </cell>
          <cell r="E22">
            <v>1.03</v>
          </cell>
          <cell r="F22">
            <v>1.02</v>
          </cell>
          <cell r="G22">
            <v>1.03</v>
          </cell>
          <cell r="H22">
            <v>1.01</v>
          </cell>
          <cell r="I22">
            <v>0.93</v>
          </cell>
          <cell r="J22">
            <v>0.94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452</v>
      </c>
    </row>
    <row r="3" spans="2:7"/>
    <row r="4" spans="2:7">
      <c r="B4" t="s">
        <v>447</v>
      </c>
    </row>
    <row r="5" spans="2:7">
      <c r="B5" t="s">
        <v>448</v>
      </c>
    </row>
    <row r="6" spans="2:7"/>
    <row r="7" spans="2:7">
      <c r="B7" t="s">
        <v>344</v>
      </c>
    </row>
    <row r="8" spans="2:7">
      <c r="B8" t="s">
        <v>449</v>
      </c>
    </row>
    <row r="9" spans="2:7"/>
    <row r="10" spans="2:7">
      <c r="B10" s="10" t="s">
        <v>434</v>
      </c>
    </row>
    <row r="11" spans="2:7">
      <c r="B11" t="s">
        <v>487</v>
      </c>
    </row>
    <row r="12" spans="2:7">
      <c r="B12" t="s">
        <v>488</v>
      </c>
    </row>
    <row r="13" spans="2:7">
      <c r="B13" t="s">
        <v>496</v>
      </c>
    </row>
    <row r="14" spans="2:7"/>
    <row r="15" spans="2:7">
      <c r="B15" s="14" t="s">
        <v>451</v>
      </c>
    </row>
    <row r="16" spans="2:7">
      <c r="G16" s="7"/>
    </row>
    <row r="17" spans="2:3">
      <c r="B17" s="2" t="s">
        <v>351</v>
      </c>
    </row>
    <row r="18" spans="2:3">
      <c r="B18" s="12" t="s">
        <v>345</v>
      </c>
    </row>
    <row r="19" spans="2:3">
      <c r="B19" s="12" t="s">
        <v>346</v>
      </c>
    </row>
    <row r="20" spans="2:3">
      <c r="B20" s="2"/>
    </row>
    <row r="21" spans="2:3">
      <c r="B21" s="2" t="s">
        <v>450</v>
      </c>
    </row>
    <row r="22" spans="2:3">
      <c r="B22" s="12" t="s">
        <v>347</v>
      </c>
    </row>
    <row r="23" spans="2:3">
      <c r="B23" s="12" t="s">
        <v>348</v>
      </c>
    </row>
    <row r="24" spans="2:3">
      <c r="B24" s="2"/>
    </row>
    <row r="25" spans="2:3">
      <c r="B25" s="2" t="s">
        <v>352</v>
      </c>
    </row>
    <row r="26" spans="2:3">
      <c r="B26" s="12" t="s">
        <v>349</v>
      </c>
    </row>
    <row r="27" spans="2:3">
      <c r="B27" s="12" t="s">
        <v>350</v>
      </c>
    </row>
    <row r="28" spans="2:3"/>
    <row r="29" spans="2:3">
      <c r="B29" s="15" t="s">
        <v>353</v>
      </c>
      <c r="C29" s="13">
        <v>43663</v>
      </c>
    </row>
    <row r="30" spans="2:3">
      <c r="B30" s="15" t="s">
        <v>354</v>
      </c>
      <c r="C30" s="285" t="s">
        <v>630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442</v>
      </c>
      <c r="B1"/>
      <c r="D1" s="176" t="s">
        <v>537</v>
      </c>
      <c r="O1" s="193"/>
    </row>
    <row r="2" spans="1:16">
      <c r="A2" s="193"/>
      <c r="B2" s="193" t="s">
        <v>443</v>
      </c>
    </row>
    <row r="3" spans="1:16" ht="20.100000000000001" customHeight="1">
      <c r="A3" s="328" t="s">
        <v>249</v>
      </c>
      <c r="B3" s="194" t="s">
        <v>86</v>
      </c>
      <c r="C3" s="195"/>
      <c r="D3" s="330" t="s">
        <v>444</v>
      </c>
      <c r="E3" s="331"/>
      <c r="F3" s="331"/>
      <c r="G3" s="331"/>
      <c r="H3" s="331"/>
      <c r="I3" s="331"/>
      <c r="J3" s="332"/>
      <c r="K3" s="196"/>
      <c r="L3" s="196"/>
      <c r="M3" s="196"/>
      <c r="N3" s="196"/>
      <c r="O3" s="153"/>
      <c r="P3" s="196"/>
    </row>
    <row r="4" spans="1:16" ht="20.100000000000001" customHeight="1">
      <c r="A4" s="329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260</v>
      </c>
      <c r="P5" s="203" t="s">
        <v>259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374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374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263</v>
      </c>
      <c r="O11" s="97" t="s">
        <v>261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263</v>
      </c>
      <c r="O12" s="97" t="s">
        <v>261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263</v>
      </c>
      <c r="O13" s="97" t="s">
        <v>261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263</v>
      </c>
      <c r="O14" s="97" t="s">
        <v>261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263</v>
      </c>
      <c r="O15" s="97" t="s">
        <v>261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263</v>
      </c>
      <c r="O16" s="97" t="s">
        <v>261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263</v>
      </c>
      <c r="O17" s="97" t="s">
        <v>262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263</v>
      </c>
      <c r="O18" s="97" t="s">
        <v>262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263</v>
      </c>
      <c r="O19" s="97" t="s">
        <v>262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263</v>
      </c>
      <c r="O20" s="97" t="s">
        <v>262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263</v>
      </c>
      <c r="O21" s="97" t="s">
        <v>262</v>
      </c>
      <c r="P21" s="199" t="s">
        <v>117</v>
      </c>
    </row>
    <row r="22" spans="1:16" ht="25.5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263</v>
      </c>
      <c r="O22" s="97" t="s">
        <v>262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13" sqref="D13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53.71093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267</v>
      </c>
    </row>
    <row r="3" spans="2:6" ht="15" customHeight="1">
      <c r="B3" s="16"/>
    </row>
    <row r="4" spans="2:6" ht="15" customHeight="1">
      <c r="B4" s="16"/>
      <c r="C4" s="47" t="s">
        <v>491</v>
      </c>
      <c r="D4" s="17">
        <v>45593</v>
      </c>
      <c r="F4" s="8"/>
    </row>
    <row r="5" spans="2:6" ht="15" customHeight="1">
      <c r="B5" s="16"/>
    </row>
    <row r="6" spans="2:6" ht="15" customHeight="1">
      <c r="B6" s="16"/>
      <c r="C6" s="47" t="s">
        <v>492</v>
      </c>
      <c r="D6" s="17">
        <v>42644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268</v>
      </c>
      <c r="D9" s="29" t="s">
        <v>645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472</v>
      </c>
      <c r="D11" s="287" t="s">
        <v>646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269</v>
      </c>
      <c r="D13" s="29" t="s">
        <v>654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270</v>
      </c>
      <c r="D15" s="309">
        <v>79199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271</v>
      </c>
      <c r="D17" s="29" t="s">
        <v>647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272</v>
      </c>
      <c r="D19" s="29" t="s">
        <v>636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273</v>
      </c>
      <c r="D21" s="30" t="s">
        <v>637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274</v>
      </c>
      <c r="D23" s="317" t="s">
        <v>653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473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446</v>
      </c>
      <c r="D27" s="29" t="s">
        <v>402</v>
      </c>
      <c r="E27" s="27"/>
    </row>
    <row r="28" spans="2:15">
      <c r="C28" s="46" t="s">
        <v>490</v>
      </c>
      <c r="D28" s="32" t="str">
        <f>IF(D27&lt;&gt;C28,VLOOKUP(D27,$C$29:$D$29,2,FALSE),C28)</f>
        <v>EWK</v>
      </c>
      <c r="E28" s="26"/>
    </row>
    <row r="29" spans="2:15">
      <c r="C29" s="16" t="s">
        <v>402</v>
      </c>
      <c r="D29" s="31" t="s">
        <v>648</v>
      </c>
      <c r="E29" s="28"/>
    </row>
    <row r="30" spans="2:15"/>
    <row r="31" spans="2:15"/>
    <row r="32" spans="2:15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</sheetData>
  <conditionalFormatting sqref="D29">
    <cfRule type="expression" dxfId="47" priority="2">
      <formula>IF(CELL("Zeile",D29)&lt;$D$25+CELL("Zeile",$D$29),1,0)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$C$28:$C$29</formula1>
    </dataValidation>
  </dataValidations>
  <pageMargins left="0.7" right="0.7" top="0.78740157499999996" bottom="0.78740157499999996" header="0.3" footer="0.3"/>
  <pageSetup paperSize="9" scale="80" orientation="portrait" r:id="rId1"/>
  <ignoredErrors>
    <ignoredError sqref="D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45"/>
  <sheetViews>
    <sheetView showGridLines="0" topLeftCell="A3" zoomScale="80" zoomScaleNormal="80" workbookViewId="0">
      <selection activeCell="C52" sqref="C52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275</v>
      </c>
    </row>
    <row r="3" spans="2:15" ht="15"/>
    <row r="4" spans="2:15" ht="15"/>
    <row r="5" spans="2:15" ht="15" customHeight="1">
      <c r="B5" s="16"/>
      <c r="C5" s="39" t="s">
        <v>432</v>
      </c>
      <c r="D5" s="41" t="str">
        <f>Netzbetreiber!$D$9</f>
        <v>Energie- und Wasserversorgung Kirchzarten GmbH</v>
      </c>
      <c r="H5" s="48"/>
      <c r="I5" s="48"/>
      <c r="J5" s="48"/>
      <c r="K5" s="48"/>
    </row>
    <row r="6" spans="2:15" ht="15" customHeight="1">
      <c r="B6" s="16"/>
      <c r="C6" s="44" t="s">
        <v>431</v>
      </c>
      <c r="D6" s="41" t="str">
        <f>Netzbetreiber!D28</f>
        <v>EWK</v>
      </c>
      <c r="H6" s="48"/>
      <c r="I6" s="48"/>
      <c r="J6" s="48"/>
      <c r="K6" s="48"/>
    </row>
    <row r="7" spans="2:15" ht="15" customHeight="1">
      <c r="B7" s="16"/>
      <c r="C7" s="39" t="s">
        <v>475</v>
      </c>
      <c r="D7" s="43" t="str">
        <f>Netzbetreiber!$D$11</f>
        <v>9870103600002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42644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593</v>
      </c>
      <c r="D11" s="21" t="s">
        <v>594</v>
      </c>
      <c r="H11" s="228" t="s">
        <v>594</v>
      </c>
      <c r="I11" s="228" t="s">
        <v>595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631</v>
      </c>
      <c r="D13" s="29" t="s">
        <v>649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375</v>
      </c>
      <c r="D15" s="33" t="s">
        <v>266</v>
      </c>
      <c r="H15" s="226" t="s">
        <v>266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567</v>
      </c>
      <c r="I16" s="227" t="s">
        <v>476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477</v>
      </c>
      <c r="I17" s="227" t="s">
        <v>478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591</v>
      </c>
      <c r="D19" s="33" t="s">
        <v>587</v>
      </c>
      <c r="H19" s="224" t="s">
        <v>587</v>
      </c>
      <c r="I19" s="224" t="s">
        <v>588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589</v>
      </c>
      <c r="H20" s="224" t="s">
        <v>590</v>
      </c>
      <c r="I20" t="s">
        <v>586</v>
      </c>
      <c r="J20"/>
      <c r="K20"/>
      <c r="L20" s="225"/>
    </row>
    <row r="21" spans="2:16" ht="15" customHeight="1">
      <c r="B21" s="16"/>
      <c r="C21" s="2" t="s">
        <v>592</v>
      </c>
      <c r="D21" s="2" t="str">
        <f>IF(D19=$H$19,L21,IF(D20=$H$21,M21,N21))</f>
        <v>=&gt;  Q(D) = KW  x  h(T, SLP-Typ)  x  F(WT)</v>
      </c>
      <c r="H21" s="224" t="s">
        <v>589</v>
      </c>
      <c r="I21" s="224" t="s">
        <v>596</v>
      </c>
      <c r="J21"/>
      <c r="K21"/>
      <c r="L21" s="227" t="s">
        <v>597</v>
      </c>
      <c r="M21" s="227" t="s">
        <v>599</v>
      </c>
      <c r="N21" s="227" t="s">
        <v>598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570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600</v>
      </c>
      <c r="D24" s="29" t="s">
        <v>601</v>
      </c>
      <c r="H24" s="256" t="s">
        <v>601</v>
      </c>
      <c r="I24" s="226" t="s">
        <v>602</v>
      </c>
      <c r="J24" s="226" t="s">
        <v>603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604</v>
      </c>
      <c r="I25" s="227" t="s">
        <v>605</v>
      </c>
      <c r="J25" s="227" t="s">
        <v>606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607</v>
      </c>
      <c r="I26" s="227" t="s">
        <v>608</v>
      </c>
      <c r="J26" s="227" t="s">
        <v>609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377</v>
      </c>
      <c r="C28" s="4" t="s">
        <v>569</v>
      </c>
      <c r="D28" s="29" t="s">
        <v>136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Q(D-2);  F(opt) = 1</v>
      </c>
      <c r="H29" s="227" t="s">
        <v>610</v>
      </c>
      <c r="I29" s="227" t="s">
        <v>611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 </v>
      </c>
      <c r="H30" s="227" t="s">
        <v>612</v>
      </c>
      <c r="I30" s="224" t="s">
        <v>607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481</v>
      </c>
      <c r="C32" s="2" t="s">
        <v>484</v>
      </c>
      <c r="D32" s="221">
        <v>13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541</v>
      </c>
      <c r="C34" s="3" t="s">
        <v>372</v>
      </c>
      <c r="D34" s="22">
        <v>1500000</v>
      </c>
      <c r="E34" t="s">
        <v>497</v>
      </c>
      <c r="I34" s="224"/>
      <c r="J34" s="224"/>
      <c r="K34" s="224"/>
      <c r="L34" s="224"/>
      <c r="M34" s="225"/>
    </row>
    <row r="35" spans="2:22" ht="15" customHeight="1">
      <c r="C35" t="s">
        <v>479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542</v>
      </c>
      <c r="C37" s="3" t="s">
        <v>373</v>
      </c>
      <c r="D37" s="24">
        <v>500</v>
      </c>
      <c r="E37" t="s">
        <v>533</v>
      </c>
      <c r="H37" s="48"/>
      <c r="I37" s="48"/>
      <c r="J37" s="48"/>
      <c r="K37" s="48"/>
    </row>
    <row r="38" spans="2:22" ht="15" customHeight="1">
      <c r="C38" t="s">
        <v>480</v>
      </c>
    </row>
    <row r="39" spans="2:22" ht="15" customHeight="1">
      <c r="B39" s="5"/>
      <c r="C39" s="2"/>
    </row>
    <row r="40" spans="2:22" ht="15" customHeight="1">
      <c r="B40" s="5"/>
      <c r="C40" s="2" t="s">
        <v>532</v>
      </c>
    </row>
    <row r="41" spans="2:22" ht="18" customHeight="1">
      <c r="C41" s="2" t="s">
        <v>534</v>
      </c>
    </row>
    <row r="42" spans="2:22" ht="18" customHeight="1">
      <c r="C42" s="2"/>
    </row>
    <row r="43" spans="2:22" ht="15" customHeight="1">
      <c r="B43" s="16" t="s">
        <v>543</v>
      </c>
      <c r="C43" s="39" t="s">
        <v>568</v>
      </c>
      <c r="D43" s="29">
        <v>2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>
        <f t="shared" ref="I44:V44" si="0">IF(I43&lt;=$D$43,I43,"")</f>
        <v>2</v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578</v>
      </c>
      <c r="D45" s="31" t="s">
        <v>650</v>
      </c>
    </row>
  </sheetData>
  <conditionalFormatting sqref="D13">
    <cfRule type="expression" dxfId="46" priority="23">
      <formula>IF(#REF!="Gaspool",1,0)</formula>
    </cfRule>
  </conditionalFormatting>
  <conditionalFormatting sqref="D20">
    <cfRule type="expression" dxfId="45" priority="17">
      <formula>IF($D$19=$H$19,1,0)</formula>
    </cfRule>
  </conditionalFormatting>
  <conditionalFormatting sqref="D23:D25">
    <cfRule type="expression" dxfId="44" priority="7">
      <formula>IF($D$15="analytisch",1,0)</formula>
    </cfRule>
  </conditionalFormatting>
  <conditionalFormatting sqref="D24">
    <cfRule type="expression" dxfId="43" priority="5">
      <formula>IF($D$23="nein",1)</formula>
    </cfRule>
  </conditionalFormatting>
  <conditionalFormatting sqref="D25">
    <cfRule type="expression" dxfId="42" priority="4">
      <formula>IF(AND($D$24=$I$24,$D$23=$H$23),1,0)</formula>
    </cfRule>
  </conditionalFormatting>
  <conditionalFormatting sqref="D28">
    <cfRule type="expression" dxfId="41" priority="6">
      <formula>IF($D$15="synthetisch",1,0)</formula>
    </cfRule>
  </conditionalFormatting>
  <conditionalFormatting sqref="D45">
    <cfRule type="expression" dxfId="40" priority="66">
      <formula>IF(CELL("Zeile",D45)&lt;#REF!+CELL("Zeile",$D$47),1,0)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BD79"/>
  <sheetViews>
    <sheetView showGridLines="0" zoomScale="85" zoomScaleNormal="85" workbookViewId="0">
      <selection activeCell="E68" sqref="E68"/>
    </sheetView>
  </sheetViews>
  <sheetFormatPr baseColWidth="10" defaultColWidth="1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6" width="20.42578125" bestFit="1" customWidth="1"/>
    <col min="7" max="7" width="11.140625" bestFit="1" customWidth="1"/>
    <col min="8" max="8" width="11.42578125" customWidth="1"/>
    <col min="9" max="9" width="21.85546875" customWidth="1"/>
    <col min="10" max="14" width="8.85546875" customWidth="1"/>
    <col min="15" max="15" width="37.42578125" customWidth="1"/>
    <col min="16" max="16" width="7.28515625" style="9" customWidth="1"/>
    <col min="17" max="17" width="7.28515625" style="48" customWidth="1"/>
    <col min="18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1" style="40" customWidth="1"/>
    <col min="127" max="16384" width="1" style="40"/>
  </cols>
  <sheetData>
    <row r="1" spans="2:56" ht="75" customHeight="1"/>
    <row r="2" spans="2:56" ht="23.25">
      <c r="B2" s="6" t="s">
        <v>536</v>
      </c>
    </row>
    <row r="3" spans="2:56" ht="15" customHeight="1">
      <c r="B3" s="6"/>
    </row>
    <row r="4" spans="2:56">
      <c r="C4" s="39" t="s">
        <v>432</v>
      </c>
      <c r="D4" s="40"/>
      <c r="E4" s="41" t="s">
        <v>641</v>
      </c>
    </row>
    <row r="5" spans="2:56">
      <c r="C5" s="39" t="s">
        <v>431</v>
      </c>
      <c r="D5" s="40"/>
      <c r="E5" s="41" t="str">
        <f>Netzbetreiber!D28</f>
        <v>EWK</v>
      </c>
    </row>
    <row r="6" spans="2:56">
      <c r="C6" s="39" t="s">
        <v>475</v>
      </c>
      <c r="D6" s="40"/>
      <c r="E6" s="43" t="s">
        <v>635</v>
      </c>
    </row>
    <row r="7" spans="2:56">
      <c r="C7" s="39" t="s">
        <v>133</v>
      </c>
      <c r="D7" s="40"/>
      <c r="E7" s="34">
        <v>42278</v>
      </c>
    </row>
    <row r="8" spans="2:56">
      <c r="H8" s="67" t="s">
        <v>486</v>
      </c>
    </row>
    <row r="9" spans="2:56">
      <c r="C9" s="39" t="s">
        <v>514</v>
      </c>
      <c r="F9" s="128">
        <f>'SLP-Verfahren'!D43</f>
        <v>2</v>
      </c>
      <c r="H9" s="142" t="s">
        <v>579</v>
      </c>
    </row>
    <row r="10" spans="2:56">
      <c r="C10" s="39" t="s">
        <v>577</v>
      </c>
      <c r="F10" s="248">
        <v>1</v>
      </c>
      <c r="G10" s="40"/>
      <c r="H10" s="142" t="s">
        <v>580</v>
      </c>
    </row>
    <row r="11" spans="2:56">
      <c r="C11" s="39" t="s">
        <v>581</v>
      </c>
      <c r="F11" s="246" t="str">
        <f>INDEX('SLP-Verfahren'!D45:D45,'SLP-Temp-Gebiet #01'!F10)</f>
        <v>Freiburg-Ebnet</v>
      </c>
      <c r="G11" s="249"/>
      <c r="H11" s="67"/>
    </row>
    <row r="12" spans="2:56"/>
    <row r="13" spans="2:56" ht="18" customHeight="1">
      <c r="C13" s="318" t="s">
        <v>576</v>
      </c>
      <c r="D13" s="318"/>
      <c r="E13" s="318"/>
      <c r="F13" s="16" t="s">
        <v>540</v>
      </c>
      <c r="G13" t="s">
        <v>538</v>
      </c>
      <c r="H13" s="218" t="s">
        <v>555</v>
      </c>
      <c r="I13" s="40"/>
    </row>
    <row r="14" spans="2:56" ht="19.5" customHeight="1">
      <c r="C14" s="319" t="s">
        <v>435</v>
      </c>
      <c r="D14" s="319"/>
      <c r="E14" s="5" t="s">
        <v>436</v>
      </c>
      <c r="F14" s="219" t="s">
        <v>85</v>
      </c>
      <c r="G14" s="220" t="s">
        <v>564</v>
      </c>
      <c r="H14" s="35">
        <v>0</v>
      </c>
      <c r="I14" s="40"/>
      <c r="O14" s="143" t="s">
        <v>519</v>
      </c>
      <c r="R14" s="48" t="s">
        <v>556</v>
      </c>
      <c r="S14" s="48" t="s">
        <v>557</v>
      </c>
      <c r="T14" s="48" t="s">
        <v>558</v>
      </c>
      <c r="U14" s="48" t="s">
        <v>559</v>
      </c>
      <c r="V14" s="48" t="s">
        <v>539</v>
      </c>
      <c r="W14" s="48" t="s">
        <v>560</v>
      </c>
      <c r="X14" s="48" t="s">
        <v>561</v>
      </c>
      <c r="Y14" s="48" t="s">
        <v>562</v>
      </c>
      <c r="Z14" s="48" t="s">
        <v>563</v>
      </c>
      <c r="AA14" s="48" t="s">
        <v>564</v>
      </c>
      <c r="AB14" s="48" t="s">
        <v>565</v>
      </c>
      <c r="AC14" s="48" t="s">
        <v>566</v>
      </c>
    </row>
    <row r="15" spans="2:56" ht="19.5" customHeight="1">
      <c r="C15" s="319" t="s">
        <v>394</v>
      </c>
      <c r="D15" s="319"/>
      <c r="E15" s="5" t="s">
        <v>436</v>
      </c>
      <c r="F15" s="219" t="s">
        <v>71</v>
      </c>
      <c r="G15" s="220" t="s">
        <v>558</v>
      </c>
      <c r="H15" s="35">
        <v>0</v>
      </c>
      <c r="I15" s="40"/>
      <c r="O15" s="134" t="s">
        <v>493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377</v>
      </c>
      <c r="AH15" s="217" t="s">
        <v>481</v>
      </c>
      <c r="AI15" s="217" t="s">
        <v>541</v>
      </c>
      <c r="AJ15" s="217" t="s">
        <v>542</v>
      </c>
      <c r="AK15" s="217" t="s">
        <v>543</v>
      </c>
      <c r="AL15" s="217" t="s">
        <v>544</v>
      </c>
      <c r="AM15" s="217" t="s">
        <v>545</v>
      </c>
      <c r="AN15" s="217" t="s">
        <v>546</v>
      </c>
      <c r="AO15" s="217" t="s">
        <v>547</v>
      </c>
      <c r="AP15" s="217" t="s">
        <v>548</v>
      </c>
      <c r="AQ15" s="217" t="s">
        <v>549</v>
      </c>
      <c r="AR15" s="217" t="s">
        <v>550</v>
      </c>
      <c r="AS15" s="217" t="s">
        <v>551</v>
      </c>
      <c r="AT15" s="217" t="s">
        <v>552</v>
      </c>
      <c r="AU15" s="217" t="s">
        <v>553</v>
      </c>
      <c r="AV15" s="217" t="s">
        <v>554</v>
      </c>
      <c r="AW15" s="217"/>
      <c r="AX15" s="217"/>
      <c r="AY15" s="217"/>
      <c r="AZ15" s="217"/>
      <c r="BA15" s="217"/>
      <c r="BB15" s="217"/>
      <c r="BC15" s="217"/>
      <c r="BD15" s="217"/>
    </row>
    <row r="16" spans="2:56" ht="19.5" customHeight="1">
      <c r="C16" s="144"/>
      <c r="D16" s="144"/>
      <c r="F16" s="40"/>
      <c r="R16" s="170"/>
      <c r="S16" s="170"/>
    </row>
    <row r="17" spans="2:21" ht="19.5" customHeight="1">
      <c r="B17" s="145" t="s">
        <v>509</v>
      </c>
      <c r="D17" s="144"/>
      <c r="R17" s="170"/>
      <c r="S17" s="170"/>
    </row>
    <row r="18" spans="2:21">
      <c r="C18" s="39" t="s">
        <v>515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1</v>
      </c>
      <c r="H19" s="27">
        <f t="shared" si="0"/>
        <v>1</v>
      </c>
      <c r="I19" s="27">
        <f t="shared" si="0"/>
        <v>1</v>
      </c>
      <c r="J19" s="27">
        <f t="shared" si="0"/>
        <v>1</v>
      </c>
      <c r="K19" s="27">
        <f t="shared" si="0"/>
        <v>1</v>
      </c>
      <c r="L19" s="27">
        <f t="shared" si="0"/>
        <v>1</v>
      </c>
      <c r="M19" s="27">
        <f t="shared" si="0"/>
        <v>1</v>
      </c>
      <c r="N19" s="27">
        <f t="shared" si="0"/>
        <v>1</v>
      </c>
    </row>
    <row r="20" spans="2:21" ht="33.75" customHeight="1">
      <c r="C20" s="146" t="s">
        <v>510</v>
      </c>
      <c r="D20" s="147" t="s">
        <v>505</v>
      </c>
      <c r="E20" s="148">
        <v>1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9" t="s">
        <v>144</v>
      </c>
    </row>
    <row r="21" spans="2:21">
      <c r="B21" s="16"/>
      <c r="C21" s="150" t="s">
        <v>517</v>
      </c>
      <c r="D21" s="127" t="s">
        <v>507</v>
      </c>
      <c r="E21" s="241">
        <f>1-SUMPRODUCT(F19:N19,F21:N21)</f>
        <v>1</v>
      </c>
      <c r="F21" s="241"/>
      <c r="G21" s="152"/>
      <c r="H21" s="152"/>
      <c r="I21" s="152"/>
      <c r="J21" s="152"/>
      <c r="K21" s="152"/>
      <c r="L21" s="152"/>
      <c r="M21" s="152"/>
      <c r="N21" s="152"/>
      <c r="O21" s="151"/>
      <c r="Q21" s="171"/>
    </row>
    <row r="22" spans="2:21">
      <c r="B22" s="16"/>
      <c r="C22" s="150" t="s">
        <v>529</v>
      </c>
      <c r="D22" s="152">
        <f>SUMPRODUCT(E22:N22,E19:N19)</f>
        <v>1</v>
      </c>
      <c r="E22" s="242">
        <v>1</v>
      </c>
      <c r="F22" s="242"/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288" t="s">
        <v>493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51" t="s">
        <v>142</v>
      </c>
      <c r="Q23" s="171"/>
      <c r="R23" s="48" t="s">
        <v>139</v>
      </c>
      <c r="S23" s="48" t="s">
        <v>493</v>
      </c>
      <c r="T23" s="247" t="str">
        <f>O15</f>
        <v>MeteoGroup</v>
      </c>
    </row>
    <row r="24" spans="2:21">
      <c r="B24" s="16"/>
      <c r="C24" s="150" t="s">
        <v>512</v>
      </c>
      <c r="D24" s="153"/>
      <c r="E24" s="288" t="s">
        <v>651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51" t="s">
        <v>513</v>
      </c>
      <c r="Q24" s="171"/>
    </row>
    <row r="25" spans="2:21">
      <c r="B25" s="16"/>
      <c r="C25" s="150" t="s">
        <v>506</v>
      </c>
      <c r="D25" s="153"/>
      <c r="E25" s="288">
        <v>10804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288" t="s">
        <v>494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494</v>
      </c>
      <c r="S26" s="48" t="s">
        <v>633</v>
      </c>
      <c r="T26" s="48" t="s">
        <v>634</v>
      </c>
      <c r="U26" s="48" t="s">
        <v>495</v>
      </c>
    </row>
    <row r="27" spans="2:21">
      <c r="B27" s="16"/>
      <c r="C27" s="150" t="s">
        <v>632</v>
      </c>
      <c r="D27" s="153"/>
      <c r="E27" s="153" t="str">
        <f>IF(E26="Individuelle GPT",CONCATENATE(Netzbetreiber!$D$11,'SLP-Temp-Gebiet #01'!E25,"B"),IF('SLP-Temp-Gebiet #01'!E26="Allgemeine GPT",CONCATENATE(Netzbetreiber!$D$11,'SLP-Temp-Gebiet #01'!E25,"A"),""))</f>
        <v/>
      </c>
      <c r="F27" s="153" t="str">
        <f>IF(F26="Individuelle GPT",CONCATENATE(Netzbetreiber!$D$11,'SLP-Temp-Gebiet #01'!F25,"B"),IF('SLP-Temp-Gebiet #01'!F26="Allgemeine GPT",CONCATENATE(Netzbetreiber!$D$11,'SLP-Temp-Gebiet #01'!F25,"A"),""))</f>
        <v/>
      </c>
      <c r="G27" s="153" t="str">
        <f>IF(G26="Individuelle GPT",CONCATENATE(Netzbetreiber!$D$11,'SLP-Temp-Gebiet #01'!G25,"B"),IF('SLP-Temp-Gebiet #01'!G26="Allgemeine GPT",CONCATENATE(Netzbetreiber!$D$11,'SLP-Temp-Gebiet #01'!G25,"A"),""))</f>
        <v/>
      </c>
      <c r="H27" s="153" t="str">
        <f>IF(H26="Individuelle GPT",CONCATENATE(Netzbetreiber!$D$11,'SLP-Temp-Gebiet #01'!H25,"B"),IF('SLP-Temp-Gebiet #01'!H26="Allgemeine GPT",CONCATENATE(Netzbetreiber!$D$11,'SLP-Temp-Gebiet #01'!H25,"A"),""))</f>
        <v/>
      </c>
      <c r="I27" s="153" t="str">
        <f>IF(I26="Individuelle GPT",CONCATENATE(Netzbetreiber!$D$11,'SLP-Temp-Gebiet #01'!I25,"B"),IF('SLP-Temp-Gebiet #01'!I26="Allgemeine GPT",CONCATENATE(Netzbetreiber!$D$11,'SLP-Temp-Gebiet #01'!I25,"A"),""))</f>
        <v/>
      </c>
      <c r="J27" s="153" t="str">
        <f>IF(J26="Individuelle GPT",CONCATENATE(Netzbetreiber!$D$11,'SLP-Temp-Gebiet #01'!J25,"B"),IF('SLP-Temp-Gebiet #01'!J26="Allgemeine GPT",CONCATENATE(Netzbetreiber!$D$11,'SLP-Temp-Gebiet #01'!J25,"A"),""))</f>
        <v/>
      </c>
      <c r="K27" s="153" t="str">
        <f>IF(K26="Individuelle GPT",CONCATENATE(Netzbetreiber!$D$11,'SLP-Temp-Gebiet #01'!K25,"B"),IF('SLP-Temp-Gebiet #01'!K26="Allgemeine GPT",CONCATENATE(Netzbetreiber!$D$11,'SLP-Temp-Gebiet #01'!K25,"A"),""))</f>
        <v/>
      </c>
      <c r="L27" s="153" t="str">
        <f>IF(L26="Individuelle GPT",CONCATENATE(Netzbetreiber!$D$11,'SLP-Temp-Gebiet #01'!L25,"B"),IF('SLP-Temp-Gebiet #01'!L26="Allgemeine GPT",CONCATENATE(Netzbetreiber!$D$11,'SLP-Temp-Gebiet #01'!L25,"A"),""))</f>
        <v/>
      </c>
      <c r="M27" s="153" t="str">
        <f>IF(M26="Individuelle GPT",CONCATENATE(Netzbetreiber!$D$11,'SLP-Temp-Gebiet #01'!M25,"B"),IF('SLP-Temp-Gebiet #01'!M26="Allgemeine GPT",CONCATENATE(Netzbetreiber!$D$11,'SLP-Temp-Gebiet #01'!M25,"A"),""))</f>
        <v/>
      </c>
      <c r="N27" s="153" t="str">
        <f>IF(N26="Individuelle GPT",CONCATENATE(Netzbetreiber!$D$11,'SLP-Temp-Gebiet #01'!N25,"B"),IF('SLP-Temp-Gebiet #01'!N26="Allgemeine GPT",CONCATENATE(Netzbetreiber!$D$11,'SLP-Temp-Gebiet #01'!N25,"A"),""))</f>
        <v/>
      </c>
      <c r="O27" s="151" t="s">
        <v>143</v>
      </c>
      <c r="Q27" s="171"/>
      <c r="R27" s="48" t="s">
        <v>494</v>
      </c>
      <c r="S27" s="48" t="s">
        <v>495</v>
      </c>
    </row>
    <row r="28" spans="2:21">
      <c r="B28" s="16"/>
      <c r="C28" s="154"/>
      <c r="Q28" s="171"/>
    </row>
    <row r="29" spans="2:21">
      <c r="C29" s="39" t="s">
        <v>511</v>
      </c>
      <c r="F29" s="33">
        <v>5</v>
      </c>
      <c r="I29" s="142"/>
    </row>
    <row r="30" spans="2:21" ht="15" customHeight="1">
      <c r="E30" s="27">
        <f>IF(E31&gt;$F$29,0,1)</f>
        <v>1</v>
      </c>
      <c r="F30" s="27">
        <f t="shared" ref="F30:N30" si="1">IF(F31&gt;$F$29,0,1)</f>
        <v>1</v>
      </c>
      <c r="G30" s="27">
        <f t="shared" si="1"/>
        <v>1</v>
      </c>
      <c r="H30" s="27">
        <f t="shared" si="1"/>
        <v>1</v>
      </c>
      <c r="I30" s="27">
        <f t="shared" si="1"/>
        <v>1</v>
      </c>
      <c r="J30" s="27">
        <f t="shared" si="1"/>
        <v>0</v>
      </c>
      <c r="K30" s="27">
        <f t="shared" si="1"/>
        <v>0</v>
      </c>
      <c r="L30" s="27">
        <f t="shared" si="1"/>
        <v>0</v>
      </c>
      <c r="M30" s="27">
        <f t="shared" si="1"/>
        <v>0</v>
      </c>
      <c r="N30" s="27">
        <f t="shared" si="1"/>
        <v>0</v>
      </c>
      <c r="Q30" s="171"/>
    </row>
    <row r="31" spans="2:21">
      <c r="B31" s="16"/>
      <c r="C31" s="146" t="s">
        <v>140</v>
      </c>
      <c r="D31" s="147" t="s">
        <v>265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518</v>
      </c>
      <c r="D32" s="152" t="s">
        <v>264</v>
      </c>
      <c r="E32" s="239">
        <f>1-SUMPRODUCT(F30:N30,F32:N32)</f>
        <v>0.41069999999999995</v>
      </c>
      <c r="F32" s="239">
        <f>ROUND(F33/$D$33,4)</f>
        <v>0.20530000000000001</v>
      </c>
      <c r="G32" s="239">
        <f t="shared" ref="G32:I32" si="2">ROUND(G33/$D$33,4)</f>
        <v>0.1027</v>
      </c>
      <c r="H32" s="239">
        <f t="shared" si="2"/>
        <v>5.1299999999999998E-2</v>
      </c>
      <c r="I32" s="239">
        <f t="shared" si="2"/>
        <v>0.23</v>
      </c>
      <c r="J32" s="239">
        <f t="shared" ref="J32:N32" si="3">ROUND(J33/$D$33,4)</f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639</v>
      </c>
      <c r="D33" s="241">
        <f>SUMPRODUCT(E33:N33,E30:N30)</f>
        <v>1.875</v>
      </c>
      <c r="E33" s="240">
        <v>0.77</v>
      </c>
      <c r="F33" s="240">
        <v>0.38500000000000001</v>
      </c>
      <c r="G33" s="240">
        <v>0.1925</v>
      </c>
      <c r="H33" s="240">
        <v>9.6250000000000002E-2</v>
      </c>
      <c r="I33" s="129">
        <v>0.43125000000000002</v>
      </c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368</v>
      </c>
      <c r="D34" s="127" t="s">
        <v>367</v>
      </c>
      <c r="E34" s="130" t="s">
        <v>3</v>
      </c>
      <c r="F34" s="130" t="s">
        <v>366</v>
      </c>
      <c r="G34" s="130" t="s">
        <v>357</v>
      </c>
      <c r="H34" s="130" t="s">
        <v>358</v>
      </c>
      <c r="I34" s="130" t="s">
        <v>640</v>
      </c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366</v>
      </c>
      <c r="T34" s="48" t="s">
        <v>357</v>
      </c>
      <c r="U34" s="48" t="s">
        <v>358</v>
      </c>
      <c r="V34" s="48" t="s">
        <v>359</v>
      </c>
      <c r="W34" s="48" t="s">
        <v>360</v>
      </c>
      <c r="X34" s="48" t="s">
        <v>361</v>
      </c>
      <c r="Y34" s="48" t="s">
        <v>362</v>
      </c>
      <c r="Z34" s="48" t="s">
        <v>363</v>
      </c>
      <c r="AA34" s="48" t="s">
        <v>364</v>
      </c>
      <c r="AB34" s="48" t="s">
        <v>365</v>
      </c>
    </row>
    <row r="35" spans="2:28">
      <c r="B35" s="16"/>
      <c r="C35" s="150" t="s">
        <v>438</v>
      </c>
      <c r="D35" s="127" t="s">
        <v>437</v>
      </c>
      <c r="E35" s="130" t="s">
        <v>503</v>
      </c>
      <c r="F35" s="130" t="s">
        <v>503</v>
      </c>
      <c r="G35" s="130" t="s">
        <v>503</v>
      </c>
      <c r="H35" s="130" t="s">
        <v>503</v>
      </c>
      <c r="I35" s="130" t="s">
        <v>503</v>
      </c>
      <c r="J35" s="135"/>
      <c r="K35" s="135"/>
      <c r="L35" s="135"/>
      <c r="M35" s="135"/>
      <c r="N35" s="135"/>
      <c r="O35" s="151" t="s">
        <v>142</v>
      </c>
      <c r="Q35" s="171"/>
      <c r="R35" s="48" t="s">
        <v>503</v>
      </c>
      <c r="S35" s="48" t="s">
        <v>504</v>
      </c>
    </row>
    <row r="36" spans="2:28">
      <c r="B36" s="16"/>
      <c r="C36" s="150" t="s">
        <v>583</v>
      </c>
      <c r="D36" s="127" t="s">
        <v>584</v>
      </c>
      <c r="E36" s="130" t="s">
        <v>585</v>
      </c>
      <c r="F36" s="130" t="s">
        <v>585</v>
      </c>
      <c r="G36" s="130" t="s">
        <v>585</v>
      </c>
      <c r="H36" s="130" t="s">
        <v>585</v>
      </c>
      <c r="I36" s="130" t="s">
        <v>585</v>
      </c>
      <c r="J36" s="130" t="s">
        <v>582</v>
      </c>
      <c r="K36" s="130" t="s">
        <v>582</v>
      </c>
      <c r="L36" s="130" t="s">
        <v>582</v>
      </c>
      <c r="M36" s="130" t="s">
        <v>582</v>
      </c>
      <c r="N36" s="130" t="s">
        <v>582</v>
      </c>
      <c r="O36" s="151" t="s">
        <v>142</v>
      </c>
      <c r="Q36" s="171"/>
      <c r="R36" s="48" t="s">
        <v>582</v>
      </c>
      <c r="S36" s="48" t="s">
        <v>585</v>
      </c>
      <c r="T36" s="40"/>
    </row>
    <row r="37" spans="2:28">
      <c r="B37" s="16"/>
      <c r="C37" s="153" t="s">
        <v>430</v>
      </c>
      <c r="D37" s="97" t="s">
        <v>530</v>
      </c>
      <c r="E37" s="135" t="s">
        <v>439</v>
      </c>
      <c r="F37" s="135" t="s">
        <v>439</v>
      </c>
      <c r="G37" s="135" t="s">
        <v>440</v>
      </c>
      <c r="H37" s="135" t="s">
        <v>440</v>
      </c>
      <c r="I37" s="135" t="s">
        <v>638</v>
      </c>
      <c r="J37" s="135"/>
      <c r="K37" s="135"/>
      <c r="L37" s="135"/>
      <c r="M37" s="135"/>
      <c r="N37" s="135"/>
      <c r="O37" s="151" t="s">
        <v>142</v>
      </c>
      <c r="Q37" s="171"/>
      <c r="R37" s="48" t="s">
        <v>440</v>
      </c>
      <c r="S37" s="48" t="s">
        <v>439</v>
      </c>
    </row>
    <row r="38" spans="2:28" ht="15.75" thickBot="1"/>
    <row r="39" spans="2:28">
      <c r="C39" s="156" t="s">
        <v>276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356</v>
      </c>
      <c r="D40" s="160"/>
      <c r="E40" s="160" t="s">
        <v>523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524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516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521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522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527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528</v>
      </c>
      <c r="D47" s="163" t="s">
        <v>526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369</v>
      </c>
      <c r="K47" s="160"/>
      <c r="L47" s="160"/>
      <c r="M47" s="160"/>
      <c r="N47" s="160"/>
      <c r="O47" s="161"/>
    </row>
    <row r="48" spans="2:28">
      <c r="C48" s="162" t="s">
        <v>355</v>
      </c>
      <c r="D48" s="163" t="s">
        <v>526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369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571</v>
      </c>
    </row>
    <row r="52" spans="2:15">
      <c r="I52" s="1"/>
    </row>
    <row r="53" spans="2:15">
      <c r="C53" s="39" t="s">
        <v>535</v>
      </c>
      <c r="F53" s="131">
        <f>F18</f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510</v>
      </c>
      <c r="D55" s="147" t="s">
        <v>505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517</v>
      </c>
      <c r="D56" s="127" t="s">
        <v>507</v>
      </c>
      <c r="E56" s="239">
        <f>1-SUMPRODUCT(F54:N54,F56:N56)</f>
        <v>1</v>
      </c>
      <c r="F56" s="239">
        <f>ROUND(F57/$D$57,4)</f>
        <v>0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529</v>
      </c>
      <c r="D57" s="152">
        <f>SUMPRODUCT(E57:N57,E54:N54)</f>
        <v>1</v>
      </c>
      <c r="E57" s="240">
        <f>E22</f>
        <v>1</v>
      </c>
      <c r="F57" s="240">
        <f t="shared" ref="F57:N57" si="6">F22</f>
        <v>0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>MeteoGroup</v>
      </c>
      <c r="F58" s="130">
        <f t="shared" ref="F58:N58" si="7">F23</f>
        <v>0</v>
      </c>
      <c r="G58" s="130">
        <f t="shared" si="7"/>
        <v>0</v>
      </c>
      <c r="H58" s="130">
        <f t="shared" si="7"/>
        <v>0</v>
      </c>
      <c r="I58" s="130">
        <f t="shared" si="7"/>
        <v>0</v>
      </c>
      <c r="J58" s="130">
        <f t="shared" si="7"/>
        <v>0</v>
      </c>
      <c r="K58" s="130">
        <f t="shared" si="7"/>
        <v>0</v>
      </c>
      <c r="L58" s="130">
        <f t="shared" si="7"/>
        <v>0</v>
      </c>
      <c r="M58" s="130">
        <f t="shared" si="7"/>
        <v>0</v>
      </c>
      <c r="N58" s="130">
        <f t="shared" si="7"/>
        <v>0</v>
      </c>
      <c r="O58" s="151" t="s">
        <v>142</v>
      </c>
    </row>
    <row r="59" spans="2:15">
      <c r="B59" s="16"/>
      <c r="C59" s="150" t="s">
        <v>512</v>
      </c>
      <c r="D59" s="153"/>
      <c r="E59" s="130" t="str">
        <f>E24</f>
        <v>Freiburg/Ebnet</v>
      </c>
      <c r="F59" s="130">
        <f t="shared" ref="F59:N59" si="8">F24</f>
        <v>0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513</v>
      </c>
    </row>
    <row r="60" spans="2:15">
      <c r="B60" s="16"/>
      <c r="C60" s="150" t="s">
        <v>506</v>
      </c>
      <c r="D60" s="153"/>
      <c r="E60" s="130">
        <f>E25</f>
        <v>10804</v>
      </c>
      <c r="F60" s="130">
        <f t="shared" ref="F60:N60" si="9">F25</f>
        <v>0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Temp. (2m)</v>
      </c>
      <c r="F61" s="132">
        <f t="shared" ref="F61:N61" si="10">F26</f>
        <v>0</v>
      </c>
      <c r="G61" s="132">
        <f t="shared" si="10"/>
        <v>0</v>
      </c>
      <c r="H61" s="132">
        <f t="shared" si="10"/>
        <v>0</v>
      </c>
      <c r="I61" s="132">
        <f t="shared" si="10"/>
        <v>0</v>
      </c>
      <c r="J61" s="132">
        <f t="shared" si="10"/>
        <v>0</v>
      </c>
      <c r="K61" s="132">
        <f t="shared" si="10"/>
        <v>0</v>
      </c>
      <c r="L61" s="132">
        <f t="shared" si="10"/>
        <v>0</v>
      </c>
      <c r="M61" s="132">
        <f t="shared" si="10"/>
        <v>0</v>
      </c>
      <c r="N61" s="132">
        <f t="shared" si="10"/>
        <v>0</v>
      </c>
      <c r="O61" s="151" t="s">
        <v>142</v>
      </c>
    </row>
    <row r="62" spans="2:15"/>
    <row r="63" spans="2:15">
      <c r="C63" s="39" t="s">
        <v>511</v>
      </c>
      <c r="F63" s="131">
        <f>F29</f>
        <v>5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1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140</v>
      </c>
      <c r="D65" s="147" t="s">
        <v>265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518</v>
      </c>
      <c r="D66" s="152" t="s">
        <v>264</v>
      </c>
      <c r="E66" s="239">
        <f>1-SUMPRODUCT(F64:N64,F66:N66)</f>
        <v>1</v>
      </c>
      <c r="F66" s="239"/>
      <c r="G66" s="239"/>
      <c r="H66" s="239"/>
      <c r="I66" s="239"/>
      <c r="J66" s="239">
        <f t="shared" ref="J66:N66" si="12">ROUND(J67/$D$67,4)</f>
        <v>0</v>
      </c>
      <c r="K66" s="239">
        <f t="shared" si="12"/>
        <v>0</v>
      </c>
      <c r="L66" s="239">
        <f t="shared" si="12"/>
        <v>0</v>
      </c>
      <c r="M66" s="239">
        <f t="shared" si="12"/>
        <v>0</v>
      </c>
      <c r="N66" s="239">
        <f t="shared" si="12"/>
        <v>0</v>
      </c>
      <c r="O66" s="151"/>
    </row>
    <row r="67" spans="2:15">
      <c r="B67" s="16"/>
      <c r="C67" s="150" t="s">
        <v>525</v>
      </c>
      <c r="D67" s="152">
        <f>SUMPRODUCT(E67:N67,E64:N64)</f>
        <v>1</v>
      </c>
      <c r="E67" s="245">
        <v>1</v>
      </c>
      <c r="F67" s="245"/>
      <c r="G67" s="245"/>
      <c r="H67" s="245"/>
      <c r="I67" s="245"/>
      <c r="J67" s="245">
        <f t="shared" ref="J67:N67" si="13">J33</f>
        <v>0</v>
      </c>
      <c r="K67" s="245">
        <f t="shared" si="13"/>
        <v>0</v>
      </c>
      <c r="L67" s="245">
        <f t="shared" si="13"/>
        <v>0</v>
      </c>
      <c r="M67" s="245">
        <f t="shared" si="13"/>
        <v>0</v>
      </c>
      <c r="N67" s="245">
        <f t="shared" si="13"/>
        <v>0</v>
      </c>
      <c r="O67" s="151" t="s">
        <v>145</v>
      </c>
    </row>
    <row r="68" spans="2:15">
      <c r="B68" s="16"/>
      <c r="C68" s="150" t="s">
        <v>368</v>
      </c>
      <c r="D68" s="127" t="s">
        <v>367</v>
      </c>
      <c r="E68" s="130" t="str">
        <f>E34</f>
        <v>D</v>
      </c>
      <c r="F68" s="130"/>
      <c r="G68" s="130"/>
      <c r="H68" s="130"/>
      <c r="I68" s="130"/>
      <c r="J68" s="130">
        <f t="shared" ref="J68:N68" si="14">J34</f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142</v>
      </c>
    </row>
    <row r="69" spans="2:15">
      <c r="B69" s="16"/>
      <c r="C69" s="150" t="s">
        <v>438</v>
      </c>
      <c r="D69" s="127" t="s">
        <v>437</v>
      </c>
      <c r="E69" s="133" t="str">
        <f>E35</f>
        <v>Gastag</v>
      </c>
      <c r="F69" s="133"/>
      <c r="G69" s="133"/>
      <c r="H69" s="133"/>
      <c r="I69" s="135"/>
      <c r="J69" s="135">
        <f t="shared" ref="J69:N69" si="15">J35</f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142</v>
      </c>
    </row>
    <row r="70" spans="2:15">
      <c r="B70" s="16"/>
      <c r="C70" s="150" t="s">
        <v>583</v>
      </c>
      <c r="D70" s="127" t="s">
        <v>584</v>
      </c>
      <c r="E70" s="133" t="str">
        <f>E36</f>
        <v>UCT</v>
      </c>
      <c r="F70" s="133"/>
      <c r="G70" s="133"/>
      <c r="H70" s="133"/>
      <c r="I70" s="135"/>
      <c r="J70" s="135" t="str">
        <f t="shared" ref="J70:N70" si="16">J36</f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142</v>
      </c>
    </row>
    <row r="71" spans="2:15">
      <c r="B71" s="16"/>
      <c r="C71" s="153" t="s">
        <v>430</v>
      </c>
      <c r="D71" s="97" t="s">
        <v>530</v>
      </c>
      <c r="E71" s="136" t="s">
        <v>440</v>
      </c>
      <c r="F71" s="136"/>
      <c r="G71" s="136"/>
      <c r="H71" s="136"/>
      <c r="I71" s="136"/>
      <c r="J71" s="136">
        <f t="shared" ref="J71:N71" si="17">J37</f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142</v>
      </c>
    </row>
    <row r="72" spans="2:15"/>
    <row r="73" spans="2:15" ht="15.75" customHeight="1">
      <c r="C73" s="320" t="s">
        <v>572</v>
      </c>
      <c r="D73" s="320"/>
      <c r="E73" s="320"/>
      <c r="F73" s="320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9" priority="36">
      <formula>IF(E$20&gt;$F$18,1,0)</formula>
    </cfRule>
  </conditionalFormatting>
  <conditionalFormatting sqref="E22:N25">
    <cfRule type="expression" dxfId="38" priority="37">
      <formula>IF(E$20&lt;=$F$18,1,0)</formula>
    </cfRule>
  </conditionalFormatting>
  <conditionalFormatting sqref="E26:N26">
    <cfRule type="expression" dxfId="37" priority="63">
      <formula>IF(E$20&lt;=$F$18,1,0)</formula>
    </cfRule>
    <cfRule type="expression" dxfId="36" priority="62">
      <formula>IF(E$20&lt;=$F$18,1,0)</formula>
    </cfRule>
  </conditionalFormatting>
  <conditionalFormatting sqref="E32:N37">
    <cfRule type="expression" dxfId="35" priority="1">
      <formula>IF(E$31&gt;$F$29,1,0)</formula>
    </cfRule>
  </conditionalFormatting>
  <conditionalFormatting sqref="E33:N37">
    <cfRule type="expression" dxfId="34" priority="2">
      <formula>IF(E$31&lt;=$F$29,1,0)</formula>
    </cfRule>
  </conditionalFormatting>
  <conditionalFormatting sqref="E56:N61">
    <cfRule type="expression" dxfId="33" priority="45">
      <formula>IF(E$55&gt;$F$53,1,0)</formula>
    </cfRule>
  </conditionalFormatting>
  <conditionalFormatting sqref="E57:N60">
    <cfRule type="expression" dxfId="32" priority="59">
      <formula>IF(E$55&lt;=$F$53,1,0)</formula>
    </cfRule>
  </conditionalFormatting>
  <conditionalFormatting sqref="E61:N61">
    <cfRule type="expression" dxfId="31" priority="58">
      <formula>IF(E$55&lt;=$F$53,1,0)</formula>
    </cfRule>
  </conditionalFormatting>
  <conditionalFormatting sqref="E66:N71">
    <cfRule type="expression" dxfId="30" priority="38">
      <formula>IF(E$65&gt;$F$63,1,0)</formula>
    </cfRule>
  </conditionalFormatting>
  <conditionalFormatting sqref="E67:N70">
    <cfRule type="expression" dxfId="29" priority="39">
      <formula>IF(E$65&lt;=$F$63,1,0)</formula>
    </cfRule>
  </conditionalFormatting>
  <conditionalFormatting sqref="E71:N71">
    <cfRule type="expression" dxfId="28" priority="43">
      <formula>IF(E$65&lt;=$F$63,1,0)</formula>
    </cfRule>
  </conditionalFormatting>
  <conditionalFormatting sqref="H8:H11">
    <cfRule type="expression" dxfId="27" priority="42">
      <formula>IF($F$9=1,1,0)</formula>
    </cfRule>
  </conditionalFormatting>
  <dataValidations count="16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71:N71 E37:H37 J37:N37" xr:uid="{00000000-0002-0000-0300-000001000000}">
      <formula1>$R$37:$S$37</formula1>
    </dataValidation>
    <dataValidation type="list" allowBlank="1" showInputMessage="1" showErrorMessage="1" errorTitle="Prognosezeitraum" error="Werte zwischen 0 - 240h" sqref="E68:N68 E34:H34 J34:N34" xr:uid="{00000000-0002-0000-0300-000003000000}">
      <formula1>$R$34:$AB$34</formula1>
    </dataValidation>
    <dataValidation type="list" allowBlank="1" showInputMessage="1" showErrorMessage="1" sqref="E69:N69 E35:N35" xr:uid="{00000000-0002-0000-0300-000004000000}">
      <formula1>$R$35:$S$35</formula1>
    </dataValidation>
    <dataValidation type="list" allowBlank="1" showInputMessage="1" showErrorMessage="1" sqref="E58:N58 E23:N23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70:N70 E36:N36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  <dataValidation type="list" errorStyle="warning" allowBlank="1" showInputMessage="1" showErrorMessage="1" errorTitle="Prognosezeitraum" error="Werte zwischen 0 - 240h" sqref="I34" xr:uid="{DE84B2F3-9670-4F17-A338-DC8DB11C769B}">
      <formula1>$R$34:$AC$34</formula1>
    </dataValidation>
    <dataValidation type="list" allowBlank="1" showInputMessage="1" showErrorMessage="1" sqref="I37" xr:uid="{6E105843-319D-45F5-AB49-A36AEC68BE9E}">
      <formula1>$R$37:$T$37</formula1>
    </dataValidation>
  </dataValidations>
  <pageMargins left="0.25" right="0.25" top="0.75" bottom="0.75" header="0.3" footer="0.3"/>
  <pageSetup paperSize="9" scale="43" orientation="landscape" r:id="rId1"/>
  <ignoredErrors>
    <ignoredError sqref="E68:E69 E57:N60 E22 F53 F63 J71:N71 E70 J37:N37 J33:N35 J67:N69 J70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536</v>
      </c>
    </row>
    <row r="3" spans="1:56" ht="15" customHeight="1">
      <c r="B3" s="6"/>
    </row>
    <row r="4" spans="1:56">
      <c r="C4" s="39" t="s">
        <v>432</v>
      </c>
      <c r="D4" s="40"/>
      <c r="E4" s="41" t="s">
        <v>474</v>
      </c>
    </row>
    <row r="5" spans="1:56">
      <c r="C5" s="39" t="s">
        <v>431</v>
      </c>
      <c r="D5" s="40"/>
      <c r="E5" s="41" t="str">
        <f>Netzbetreiber!D28</f>
        <v>EWK</v>
      </c>
    </row>
    <row r="6" spans="1:56">
      <c r="C6" s="39" t="s">
        <v>475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486</v>
      </c>
    </row>
    <row r="9" spans="1:56">
      <c r="C9" s="39" t="s">
        <v>514</v>
      </c>
      <c r="F9" s="128">
        <f>'SLP-Verfahren'!D43</f>
        <v>2</v>
      </c>
      <c r="H9" s="142" t="s">
        <v>579</v>
      </c>
    </row>
    <row r="10" spans="1:56">
      <c r="C10" s="39" t="s">
        <v>577</v>
      </c>
      <c r="F10" s="248">
        <v>2</v>
      </c>
      <c r="G10" s="40"/>
      <c r="H10" s="142" t="s">
        <v>580</v>
      </c>
    </row>
    <row r="11" spans="1:56">
      <c r="C11" s="39" t="s">
        <v>581</v>
      </c>
      <c r="F11" s="246" t="e">
        <f>INDEX('SLP-Verfahren'!D45:D45,'SLP-Temp-Gebiet #02'!F10)</f>
        <v>#REF!</v>
      </c>
      <c r="G11" s="249"/>
      <c r="H11" s="67"/>
    </row>
    <row r="12" spans="1:56"/>
    <row r="13" spans="1:56" ht="18" customHeight="1">
      <c r="C13" s="318" t="s">
        <v>576</v>
      </c>
      <c r="D13" s="318"/>
      <c r="E13" s="318"/>
      <c r="F13" s="16" t="s">
        <v>540</v>
      </c>
      <c r="G13" t="s">
        <v>538</v>
      </c>
      <c r="H13" s="218" t="s">
        <v>555</v>
      </c>
      <c r="I13" s="40"/>
    </row>
    <row r="14" spans="1:56" ht="19.5" customHeight="1">
      <c r="C14" s="319" t="s">
        <v>435</v>
      </c>
      <c r="D14" s="319"/>
      <c r="E14" s="5" t="s">
        <v>436</v>
      </c>
      <c r="F14" s="219" t="s">
        <v>85</v>
      </c>
      <c r="G14" s="220" t="s">
        <v>564</v>
      </c>
      <c r="H14" s="35">
        <v>0</v>
      </c>
      <c r="I14" s="40"/>
      <c r="O14" s="143" t="s">
        <v>519</v>
      </c>
      <c r="R14" s="48" t="s">
        <v>556</v>
      </c>
      <c r="S14" s="48" t="s">
        <v>557</v>
      </c>
      <c r="T14" s="48" t="s">
        <v>558</v>
      </c>
      <c r="U14" s="48" t="s">
        <v>559</v>
      </c>
      <c r="V14" s="48" t="s">
        <v>539</v>
      </c>
      <c r="W14" s="48" t="s">
        <v>560</v>
      </c>
      <c r="X14" s="48" t="s">
        <v>561</v>
      </c>
      <c r="Y14" s="48" t="s">
        <v>562</v>
      </c>
      <c r="Z14" s="48" t="s">
        <v>563</v>
      </c>
      <c r="AA14" s="48" t="s">
        <v>564</v>
      </c>
      <c r="AB14" s="48" t="s">
        <v>565</v>
      </c>
      <c r="AC14" s="48" t="s">
        <v>566</v>
      </c>
    </row>
    <row r="15" spans="1:56" ht="19.5" customHeight="1">
      <c r="C15" s="319" t="s">
        <v>394</v>
      </c>
      <c r="D15" s="319"/>
      <c r="E15" s="5" t="s">
        <v>436</v>
      </c>
      <c r="F15" s="219" t="s">
        <v>71</v>
      </c>
      <c r="G15" s="220" t="s">
        <v>558</v>
      </c>
      <c r="H15" s="35">
        <v>0</v>
      </c>
      <c r="I15" s="40"/>
      <c r="O15" s="134" t="s">
        <v>520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377</v>
      </c>
      <c r="AH15" s="217" t="s">
        <v>481</v>
      </c>
      <c r="AI15" s="217" t="s">
        <v>541</v>
      </c>
      <c r="AJ15" s="217" t="s">
        <v>542</v>
      </c>
      <c r="AK15" s="217" t="s">
        <v>543</v>
      </c>
      <c r="AL15" s="217" t="s">
        <v>544</v>
      </c>
      <c r="AM15" s="217" t="s">
        <v>545</v>
      </c>
      <c r="AN15" s="217" t="s">
        <v>546</v>
      </c>
      <c r="AO15" s="217" t="s">
        <v>547</v>
      </c>
      <c r="AP15" s="217" t="s">
        <v>548</v>
      </c>
      <c r="AQ15" s="217" t="s">
        <v>549</v>
      </c>
      <c r="AR15" s="217" t="s">
        <v>550</v>
      </c>
      <c r="AS15" s="217" t="s">
        <v>551</v>
      </c>
      <c r="AT15" s="217" t="s">
        <v>552</v>
      </c>
      <c r="AU15" s="217" t="s">
        <v>553</v>
      </c>
      <c r="AV15" s="217" t="s">
        <v>554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509</v>
      </c>
      <c r="D17" s="144"/>
      <c r="R17" s="170"/>
      <c r="S17" s="170"/>
    </row>
    <row r="18" spans="2:20">
      <c r="C18" s="39" t="s">
        <v>515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510</v>
      </c>
      <c r="D20" s="147" t="s">
        <v>505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>
      <c r="B21" s="16"/>
      <c r="C21" s="150" t="s">
        <v>517</v>
      </c>
      <c r="D21" s="127" t="s">
        <v>507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529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493</v>
      </c>
      <c r="T23" s="247" t="str">
        <f>O15</f>
        <v>Wetterdienstleister ABC</v>
      </c>
    </row>
    <row r="24" spans="2:20">
      <c r="B24" s="16"/>
      <c r="C24" s="150" t="s">
        <v>512</v>
      </c>
      <c r="D24" s="153"/>
      <c r="E24" s="130" t="s">
        <v>573</v>
      </c>
      <c r="F24" s="130" t="s">
        <v>574</v>
      </c>
      <c r="G24" s="130"/>
      <c r="H24" s="130"/>
      <c r="I24" s="130"/>
      <c r="J24" s="130"/>
      <c r="K24" s="130"/>
      <c r="L24" s="130"/>
      <c r="M24" s="130"/>
      <c r="N24" s="130"/>
      <c r="O24" s="151" t="s">
        <v>513</v>
      </c>
      <c r="Q24" s="171"/>
    </row>
    <row r="25" spans="2:20">
      <c r="B25" s="16"/>
      <c r="C25" s="150" t="s">
        <v>506</v>
      </c>
      <c r="D25" s="153"/>
      <c r="E25" s="130" t="s">
        <v>370</v>
      </c>
      <c r="F25" s="130" t="s">
        <v>370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>
      <c r="B26" s="16"/>
      <c r="C26" s="150" t="s">
        <v>141</v>
      </c>
      <c r="D26" s="153"/>
      <c r="E26" s="130" t="s">
        <v>494</v>
      </c>
      <c r="F26" s="130" t="s">
        <v>494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494</v>
      </c>
      <c r="S26" s="48" t="s">
        <v>495</v>
      </c>
    </row>
    <row r="27" spans="2:20">
      <c r="B27" s="16"/>
      <c r="C27" s="154"/>
      <c r="Q27" s="171"/>
    </row>
    <row r="28" spans="2:20">
      <c r="C28" s="39" t="s">
        <v>511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140</v>
      </c>
      <c r="D30" s="147" t="s">
        <v>265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>
      <c r="B31" s="16"/>
      <c r="C31" s="150" t="s">
        <v>518</v>
      </c>
      <c r="D31" s="152" t="s">
        <v>264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>
      <c r="B32" s="16"/>
      <c r="C32" s="150" t="s">
        <v>525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>
      <c r="B33" s="16"/>
      <c r="C33" s="150" t="s">
        <v>368</v>
      </c>
      <c r="D33" s="127" t="s">
        <v>367</v>
      </c>
      <c r="E33" s="130" t="s">
        <v>3</v>
      </c>
      <c r="F33" s="130" t="s">
        <v>366</v>
      </c>
      <c r="G33" s="130" t="s">
        <v>357</v>
      </c>
      <c r="H33" s="130" t="s">
        <v>358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366</v>
      </c>
      <c r="T33" s="48" t="s">
        <v>357</v>
      </c>
      <c r="U33" s="48" t="s">
        <v>358</v>
      </c>
      <c r="V33" s="48" t="s">
        <v>359</v>
      </c>
      <c r="W33" s="48" t="s">
        <v>360</v>
      </c>
      <c r="X33" s="48" t="s">
        <v>361</v>
      </c>
      <c r="Y33" s="48" t="s">
        <v>362</v>
      </c>
      <c r="Z33" s="48" t="s">
        <v>363</v>
      </c>
      <c r="AA33" s="48" t="s">
        <v>364</v>
      </c>
      <c r="AB33" s="48" t="s">
        <v>365</v>
      </c>
    </row>
    <row r="34" spans="2:28">
      <c r="B34" s="16"/>
      <c r="C34" s="150" t="s">
        <v>438</v>
      </c>
      <c r="D34" s="127" t="s">
        <v>437</v>
      </c>
      <c r="E34" s="130" t="s">
        <v>503</v>
      </c>
      <c r="F34" s="130" t="s">
        <v>503</v>
      </c>
      <c r="G34" s="130" t="s">
        <v>503</v>
      </c>
      <c r="H34" s="130" t="s">
        <v>503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503</v>
      </c>
      <c r="S34" s="48" t="s">
        <v>504</v>
      </c>
    </row>
    <row r="35" spans="2:28">
      <c r="B35" s="16"/>
      <c r="C35" s="150" t="s">
        <v>583</v>
      </c>
      <c r="D35" s="127" t="s">
        <v>584</v>
      </c>
      <c r="E35" s="130" t="s">
        <v>582</v>
      </c>
      <c r="F35" s="130" t="s">
        <v>582</v>
      </c>
      <c r="G35" s="130" t="s">
        <v>582</v>
      </c>
      <c r="H35" s="130" t="s">
        <v>582</v>
      </c>
      <c r="I35" s="130" t="s">
        <v>582</v>
      </c>
      <c r="J35" s="130" t="s">
        <v>582</v>
      </c>
      <c r="K35" s="130" t="s">
        <v>582</v>
      </c>
      <c r="L35" s="130" t="s">
        <v>582</v>
      </c>
      <c r="M35" s="130" t="s">
        <v>582</v>
      </c>
      <c r="N35" s="130" t="s">
        <v>582</v>
      </c>
      <c r="O35" s="151" t="s">
        <v>142</v>
      </c>
      <c r="Q35" s="171"/>
      <c r="R35" s="48" t="s">
        <v>582</v>
      </c>
      <c r="S35" s="48" t="s">
        <v>585</v>
      </c>
      <c r="T35" s="40"/>
    </row>
    <row r="36" spans="2:28">
      <c r="B36" s="16"/>
      <c r="C36" s="153" t="s">
        <v>430</v>
      </c>
      <c r="D36" s="97" t="s">
        <v>530</v>
      </c>
      <c r="E36" s="135" t="s">
        <v>439</v>
      </c>
      <c r="F36" s="135" t="s">
        <v>439</v>
      </c>
      <c r="G36" s="135" t="s">
        <v>440</v>
      </c>
      <c r="H36" s="135" t="s">
        <v>440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440</v>
      </c>
      <c r="S36" s="48" t="s">
        <v>439</v>
      </c>
    </row>
    <row r="37" spans="2:28" ht="15.75" thickBot="1"/>
    <row r="38" spans="2:28">
      <c r="C38" s="156" t="s">
        <v>276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356</v>
      </c>
      <c r="D39" s="160"/>
      <c r="E39" s="160" t="s">
        <v>523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524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516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521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522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527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528</v>
      </c>
      <c r="D46" s="163" t="s">
        <v>526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369</v>
      </c>
      <c r="K46" s="160"/>
      <c r="L46" s="160"/>
      <c r="M46" s="160"/>
      <c r="N46" s="160"/>
      <c r="O46" s="161"/>
    </row>
    <row r="47" spans="2:28">
      <c r="C47" s="162" t="s">
        <v>355</v>
      </c>
      <c r="D47" s="163" t="s">
        <v>526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369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571</v>
      </c>
    </row>
    <row r="51" spans="2:15">
      <c r="I51" s="1"/>
    </row>
    <row r="52" spans="2:15">
      <c r="C52" s="39" t="s">
        <v>535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510</v>
      </c>
      <c r="D54" s="147" t="s">
        <v>505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>
      <c r="B55" s="16"/>
      <c r="C55" s="150" t="s">
        <v>517</v>
      </c>
      <c r="D55" s="127" t="s">
        <v>507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>
      <c r="B56" s="16"/>
      <c r="C56" s="150" t="s">
        <v>529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>
      <c r="B58" s="16"/>
      <c r="C58" s="150" t="s">
        <v>512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513</v>
      </c>
    </row>
    <row r="59" spans="2:15">
      <c r="B59" s="16"/>
      <c r="C59" s="150" t="s">
        <v>506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/>
    <row r="62" spans="2:15">
      <c r="C62" s="39" t="s">
        <v>511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265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>
      <c r="B65" s="16"/>
      <c r="C65" s="150" t="s">
        <v>518</v>
      </c>
      <c r="D65" s="152" t="s">
        <v>264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>
      <c r="B66" s="16"/>
      <c r="C66" s="150" t="s">
        <v>525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>
      <c r="B67" s="16"/>
      <c r="C67" s="150" t="s">
        <v>368</v>
      </c>
      <c r="D67" s="127" t="s">
        <v>367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>
      <c r="B68" s="16"/>
      <c r="C68" s="150" t="s">
        <v>438</v>
      </c>
      <c r="D68" s="127" t="s">
        <v>437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>
      <c r="B69" s="16"/>
      <c r="C69" s="150" t="s">
        <v>583</v>
      </c>
      <c r="D69" s="127" t="s">
        <v>584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>
      <c r="B70" s="16"/>
      <c r="C70" s="153" t="s">
        <v>430</v>
      </c>
      <c r="D70" s="97" t="s">
        <v>530</v>
      </c>
      <c r="E70" s="136" t="s">
        <v>440</v>
      </c>
      <c r="F70" s="136" t="s">
        <v>440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/>
    <row r="72" spans="2:15" ht="15.75" customHeight="1">
      <c r="C72" s="320" t="s">
        <v>572</v>
      </c>
      <c r="D72" s="320"/>
      <c r="E72" s="320"/>
      <c r="F72" s="320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6" priority="16">
      <formula>IF(E$20&lt;=$F$18,1,0)</formula>
    </cfRule>
  </conditionalFormatting>
  <conditionalFormatting sqref="E21:N26">
    <cfRule type="expression" dxfId="25" priority="9">
      <formula>IF(E$20&gt;$F$18,1,0)</formula>
    </cfRule>
  </conditionalFormatting>
  <conditionalFormatting sqref="E22:N25">
    <cfRule type="expression" dxfId="24" priority="18">
      <formula>IF(E$20&lt;=$F$18,1,0)</formula>
    </cfRule>
  </conditionalFormatting>
  <conditionalFormatting sqref="E26:N26">
    <cfRule type="expression" dxfId="23" priority="15">
      <formula>IF(E$20&lt;=$F$18,1,0)</formula>
    </cfRule>
  </conditionalFormatting>
  <conditionalFormatting sqref="E31:N36">
    <cfRule type="expression" dxfId="22" priority="5">
      <formula>IF(E$30&gt;$F$28,1,0)</formula>
    </cfRule>
  </conditionalFormatting>
  <conditionalFormatting sqref="E32:N36">
    <cfRule type="expression" dxfId="21" priority="17">
      <formula>IF(E$30&lt;=$F$28,1,0)</formula>
    </cfRule>
  </conditionalFormatting>
  <conditionalFormatting sqref="E55:N60">
    <cfRule type="expression" dxfId="20" priority="6">
      <formula>IF(E$54&gt;$F$52,1,0)</formula>
    </cfRule>
  </conditionalFormatting>
  <conditionalFormatting sqref="E56:N59">
    <cfRule type="expression" dxfId="19" priority="14">
      <formula>IF(E$54&lt;=$F$52,1,0)</formula>
    </cfRule>
  </conditionalFormatting>
  <conditionalFormatting sqref="E60:N60">
    <cfRule type="expression" dxfId="18" priority="13">
      <formula>IF(E$54&lt;=$F$52,1,0)</formula>
    </cfRule>
  </conditionalFormatting>
  <conditionalFormatting sqref="E65:N70">
    <cfRule type="expression" dxfId="17" priority="1">
      <formula>IF(E$64&gt;$F$62,1,0)</formula>
    </cfRule>
  </conditionalFormatting>
  <conditionalFormatting sqref="E66:N69">
    <cfRule type="expression" dxfId="16" priority="2">
      <formula>IF(E$64&lt;=$F$62,1,0)</formula>
    </cfRule>
  </conditionalFormatting>
  <conditionalFormatting sqref="E70:N70">
    <cfRule type="expression" dxfId="15" priority="4">
      <formula>IF(E$64&lt;=$F$62,1,0)</formula>
    </cfRule>
  </conditionalFormatting>
  <conditionalFormatting sqref="H8:H11">
    <cfRule type="expression" dxfId="14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J31" sqref="J31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371</v>
      </c>
    </row>
    <row r="3" spans="2:26">
      <c r="B3" t="s">
        <v>453</v>
      </c>
    </row>
    <row r="4" spans="2:26"/>
    <row r="5" spans="2:26">
      <c r="C5" s="37" t="s">
        <v>376</v>
      </c>
      <c r="D5" s="38" t="str">
        <f>Netzbetreiber!$D$9</f>
        <v>Energie- und Wasserversorgung Kirchzarten GmbH</v>
      </c>
      <c r="H5" s="67" t="s">
        <v>486</v>
      </c>
      <c r="I5" s="8" t="s">
        <v>489</v>
      </c>
    </row>
    <row r="6" spans="2:26">
      <c r="C6" s="37" t="s">
        <v>343</v>
      </c>
      <c r="D6" s="38" t="str">
        <f>Netzbetreiber!$D$28</f>
        <v>EWK</v>
      </c>
      <c r="I6" s="8" t="s">
        <v>500</v>
      </c>
    </row>
    <row r="7" spans="2:26">
      <c r="C7" s="37" t="s">
        <v>475</v>
      </c>
      <c r="D7" s="38" t="str">
        <f>Netzbetreiber!$D$11</f>
        <v>9870103600002</v>
      </c>
    </row>
    <row r="8" spans="2:26">
      <c r="C8" s="37" t="s">
        <v>133</v>
      </c>
      <c r="D8" s="36">
        <f>Netzbetreiber!$D$6</f>
        <v>42644</v>
      </c>
      <c r="H8" t="s">
        <v>484</v>
      </c>
      <c r="J8" s="107">
        <f>COUNTA(D12:D24)</f>
        <v>13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249</v>
      </c>
      <c r="C10" s="109" t="s">
        <v>482</v>
      </c>
      <c r="D10" s="108" t="s">
        <v>147</v>
      </c>
      <c r="E10" s="229" t="s">
        <v>502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613</v>
      </c>
      <c r="M10" s="124" t="s">
        <v>622</v>
      </c>
      <c r="N10" s="125" t="s">
        <v>623</v>
      </c>
      <c r="O10" s="125" t="s">
        <v>624</v>
      </c>
      <c r="P10" s="126" t="s">
        <v>625</v>
      </c>
      <c r="Q10" s="120" t="s">
        <v>614</v>
      </c>
      <c r="R10" s="110" t="s">
        <v>615</v>
      </c>
      <c r="S10" s="111" t="s">
        <v>616</v>
      </c>
      <c r="T10" s="111" t="s">
        <v>617</v>
      </c>
      <c r="U10" s="111" t="s">
        <v>618</v>
      </c>
      <c r="V10" s="111" t="s">
        <v>619</v>
      </c>
      <c r="W10" s="111" t="s">
        <v>620</v>
      </c>
      <c r="X10" s="112" t="s">
        <v>621</v>
      </c>
      <c r="Y10" s="253" t="s">
        <v>626</v>
      </c>
    </row>
    <row r="11" spans="2:26" ht="15.75" thickBot="1">
      <c r="B11" s="113" t="s">
        <v>485</v>
      </c>
      <c r="C11" s="114" t="s">
        <v>501</v>
      </c>
      <c r="D11" s="252" t="s">
        <v>248</v>
      </c>
      <c r="E11" s="137" t="s">
        <v>508</v>
      </c>
      <c r="F11" s="254" t="str">
        <f>VLOOKUP($E11,'BDEW-Standard'!$B$3:$M$158,F$9,0)</f>
        <v>OK4</v>
      </c>
      <c r="H11" s="139">
        <f>ROUND(VLOOKUP($E11,'BDEW-Standard'!$B$3:$M$158,H$9,0),7)</f>
        <v>1.4256683999999999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3.7111600000000002E-2</v>
      </c>
      <c r="L11" s="174">
        <f>ROUND(VLOOKUP($E11,'BDEW-Standard'!$B$3:$M$158,L$9,0),1)</f>
        <v>40</v>
      </c>
      <c r="M11" s="139">
        <f>ROUND(VLOOKUP($E11,'BDEW-Standard'!$B$3:$M$158,M$9,0),7)</f>
        <v>-8.0935900000000005E-2</v>
      </c>
      <c r="N11" s="139">
        <f>ROUND(VLOOKUP($E11,'BDEW-Standard'!$B$3:$M$158,N$9,0),7)</f>
        <v>1.2364527000000001</v>
      </c>
      <c r="O11" s="139">
        <f>ROUND(VLOOKUP($E11,'BDEW-Standard'!$B$3:$M$158,O$9,0),7)</f>
        <v>-7.628E-4</v>
      </c>
      <c r="P11" s="139">
        <f>ROUND(VLOOKUP($E11,'BDEW-Standard'!$B$3:$M$158,P$9,0),7)</f>
        <v>0.1002979</v>
      </c>
      <c r="Q11" s="173">
        <f>($H11/(1+($I11/($Q$9-$L11))^$J11)+$K11)+MAX($M11*$Q$9+$N11,$O11*$Q$9+$P11)</f>
        <v>0.99999996033498917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50">
        <v>365.12299999999999</v>
      </c>
    </row>
    <row r="12" spans="2:26">
      <c r="B12" s="115">
        <v>1</v>
      </c>
      <c r="C12" s="116" t="str">
        <f t="shared" ref="C12:C24" si="0">$D$6</f>
        <v>EWK</v>
      </c>
      <c r="D12" s="45" t="s">
        <v>248</v>
      </c>
      <c r="E12" s="138" t="s">
        <v>483</v>
      </c>
      <c r="F12" s="255" t="str">
        <f>VLOOKUP($E12,'[1]BDEW-Standard'!$B$3:$M$158,F$9,0)</f>
        <v>1D3</v>
      </c>
      <c r="H12" s="230">
        <f>ROUND(VLOOKUP($E12,'[1]BDEW-Standard'!$B$3:$M$158,H$9,0),7)</f>
        <v>1.6209544</v>
      </c>
      <c r="I12" s="230">
        <f>ROUND(VLOOKUP($E12,'[1]BDEW-Standard'!$B$3:$M$158,I$9,0),7)</f>
        <v>-37.183314099999997</v>
      </c>
      <c r="J12" s="230">
        <f>ROUND(VLOOKUP($E12,'[1]BDEW-Standard'!$B$3:$M$158,J$9,0),7)</f>
        <v>5.6727847000000002</v>
      </c>
      <c r="K12" s="230">
        <f>ROUND(VLOOKUP($E12,'[1]BDEW-Standard'!$B$3:$M$158,K$9,0),7)</f>
        <v>7.1643100000000001E-2</v>
      </c>
      <c r="L12" s="289">
        <f>ROUND(VLOOKUP($E12,'[1]BDEW-Standard'!$B$3:$M$158,L$9,0),1)</f>
        <v>40</v>
      </c>
      <c r="M12" s="230">
        <f>ROUND(VLOOKUP($E12,'[1]BDEW-Standard'!$B$3:$M$158,M$9,0),7)</f>
        <v>-4.9570000000000003E-2</v>
      </c>
      <c r="N12" s="230">
        <f>ROUND(VLOOKUP($E12,'[1]BDEW-Standard'!$B$3:$M$158,N$9,0),7)</f>
        <v>0.84010149999999995</v>
      </c>
      <c r="O12" s="230">
        <f>ROUND(VLOOKUP($E12,'[1]BDEW-Standard'!$B$3:$M$158,O$9,0),7)</f>
        <v>-2.209E-3</v>
      </c>
      <c r="P12" s="230">
        <f>ROUND(VLOOKUP($E12,'[1]BDEW-Standard'!$B$3:$M$158,P$9,0),7)</f>
        <v>0.1074468</v>
      </c>
      <c r="Q12" s="290">
        <f t="shared" ref="Q12:Q24" si="1">($H12/(1+($I12/($Q$9-$L12))^$J12)+$K12)+MAX($M12*$Q$9+$N12,$O12*$Q$9+$P12)</f>
        <v>1.0000001417752751</v>
      </c>
      <c r="R12" s="233">
        <f>ROUND(VLOOKUP(MID($E12,4,3),'[1]Wochentag F(WT)'!$B$7:$J$22,R$9,0),4)</f>
        <v>1</v>
      </c>
      <c r="S12" s="233">
        <f>ROUND(VLOOKUP(MID($E12,4,3),'[1]Wochentag F(WT)'!$B$7:$J$22,S$9,0),4)</f>
        <v>1</v>
      </c>
      <c r="T12" s="233">
        <f>ROUND(VLOOKUP(MID($E12,4,3),'[1]Wochentag F(WT)'!$B$7:$J$22,T$9,0),4)</f>
        <v>1</v>
      </c>
      <c r="U12" s="233">
        <f>ROUND(VLOOKUP(MID($E12,4,3),'[1]Wochentag F(WT)'!$B$7:$J$22,U$9,0),4)</f>
        <v>1</v>
      </c>
      <c r="V12" s="233">
        <f>ROUND(VLOOKUP(MID($E12,4,3),'[1]Wochentag F(WT)'!$B$7:$J$22,V$9,0),4)</f>
        <v>1</v>
      </c>
      <c r="W12" s="233">
        <f>ROUND(VLOOKUP(MID($E12,4,3),'[1]Wochentag F(WT)'!$B$7:$J$22,W$9,0),4)</f>
        <v>1</v>
      </c>
      <c r="X12" s="234">
        <f>7-SUM(R12:W12)</f>
        <v>1</v>
      </c>
      <c r="Y12" s="251">
        <v>350</v>
      </c>
      <c r="Z12" s="172"/>
    </row>
    <row r="13" spans="2:26" s="117" customFormat="1">
      <c r="B13" s="118">
        <v>2</v>
      </c>
      <c r="C13" s="119" t="str">
        <f t="shared" si="0"/>
        <v>EWK</v>
      </c>
      <c r="D13" s="45" t="s">
        <v>248</v>
      </c>
      <c r="E13" s="138" t="s">
        <v>499</v>
      </c>
      <c r="F13" s="255" t="str">
        <f>VLOOKUP($E13,'[1]BDEW-Standard'!$B$3:$M$158,F$9,0)</f>
        <v>2D3</v>
      </c>
      <c r="H13" s="230">
        <f>ROUND(VLOOKUP($E13,'[1]BDEW-Standard'!$B$3:$M$158,H$9,0),7)</f>
        <v>1.2328654999999999</v>
      </c>
      <c r="I13" s="230">
        <f>ROUND(VLOOKUP($E13,'[1]BDEW-Standard'!$B$3:$M$158,I$9,0),7)</f>
        <v>-34.721360500000003</v>
      </c>
      <c r="J13" s="230">
        <f>ROUND(VLOOKUP($E13,'[1]BDEW-Standard'!$B$3:$M$158,J$9,0),7)</f>
        <v>5.8164303999999998</v>
      </c>
      <c r="K13" s="230">
        <f>ROUND(VLOOKUP($E13,'[1]BDEW-Standard'!$B$3:$M$158,K$9,0),7)</f>
        <v>8.7335200000000002E-2</v>
      </c>
      <c r="L13" s="289">
        <f>ROUND(VLOOKUP($E13,'[1]BDEW-Standard'!$B$3:$M$158,L$9,0),1)</f>
        <v>40</v>
      </c>
      <c r="M13" s="230">
        <f>ROUND(VLOOKUP($E13,'[1]BDEW-Standard'!$B$3:$M$158,M$9,0),7)</f>
        <v>-4.0928399999999997E-2</v>
      </c>
      <c r="N13" s="230">
        <f>ROUND(VLOOKUP($E13,'[1]BDEW-Standard'!$B$3:$M$158,N$9,0),7)</f>
        <v>0.76729199999999997</v>
      </c>
      <c r="O13" s="230">
        <f>ROUND(VLOOKUP($E13,'[1]BDEW-Standard'!$B$3:$M$158,O$9,0),7)</f>
        <v>-2.232E-3</v>
      </c>
      <c r="P13" s="230">
        <f>ROUND(VLOOKUP($E13,'[1]BDEW-Standard'!$B$3:$M$158,P$9,0),7)</f>
        <v>0.11992070000000001</v>
      </c>
      <c r="Q13" s="290">
        <f t="shared" si="1"/>
        <v>0.99999997653191475</v>
      </c>
      <c r="R13" s="233">
        <f>ROUND(VLOOKUP(MID($E13,4,3),'[1]Wochentag F(WT)'!$B$7:$J$22,R$9,0),4)</f>
        <v>1</v>
      </c>
      <c r="S13" s="233">
        <f>ROUND(VLOOKUP(MID($E13,4,3),'[1]Wochentag F(WT)'!$B$7:$J$22,S$9,0),4)</f>
        <v>1</v>
      </c>
      <c r="T13" s="233">
        <f>ROUND(VLOOKUP(MID($E13,4,3),'[1]Wochentag F(WT)'!$B$7:$J$22,T$9,0),4)</f>
        <v>1</v>
      </c>
      <c r="U13" s="233">
        <f>ROUND(VLOOKUP(MID($E13,4,3),'[1]Wochentag F(WT)'!$B$7:$J$22,U$9,0),4)</f>
        <v>1</v>
      </c>
      <c r="V13" s="233">
        <f>ROUND(VLOOKUP(MID($E13,4,3),'[1]Wochentag F(WT)'!$B$7:$J$22,V$9,0),4)</f>
        <v>1</v>
      </c>
      <c r="W13" s="233">
        <f>ROUND(VLOOKUP(MID($E13,4,3),'[1]Wochentag F(WT)'!$B$7:$J$22,W$9,0),4)</f>
        <v>1</v>
      </c>
      <c r="X13" s="234">
        <f t="shared" ref="X13:X24" si="2">7-SUM(R13:W13)</f>
        <v>1</v>
      </c>
      <c r="Y13" s="251">
        <v>350</v>
      </c>
      <c r="Z13" s="172"/>
    </row>
    <row r="14" spans="2:26" s="117" customFormat="1">
      <c r="B14" s="118">
        <v>3</v>
      </c>
      <c r="C14" s="119" t="str">
        <f t="shared" si="0"/>
        <v>EWK</v>
      </c>
      <c r="D14" s="45" t="s">
        <v>248</v>
      </c>
      <c r="E14" s="138" t="s">
        <v>250</v>
      </c>
      <c r="F14" s="255" t="str">
        <f>VLOOKUP($E14,'[1]BDEW-Standard'!$B$3:$M$158,F$9,0)</f>
        <v>KM3</v>
      </c>
      <c r="H14" s="230">
        <f>ROUND(VLOOKUP($E14,'[1]BDEW-Standard'!$B$3:$M$158,H$9,0),7)</f>
        <v>1.4202418999999999</v>
      </c>
      <c r="I14" s="230">
        <f>ROUND(VLOOKUP($E14,'[1]BDEW-Standard'!$B$3:$M$158,I$9,0),7)</f>
        <v>-34.880612999999997</v>
      </c>
      <c r="J14" s="230">
        <f>ROUND(VLOOKUP($E14,'[1]BDEW-Standard'!$B$3:$M$158,J$9,0),7)</f>
        <v>6.5951899000000003</v>
      </c>
      <c r="K14" s="230">
        <f>ROUND(VLOOKUP($E14,'[1]BDEW-Standard'!$B$3:$M$158,K$9,0),7)</f>
        <v>3.8531700000000002E-2</v>
      </c>
      <c r="L14" s="289">
        <f>ROUND(VLOOKUP($E14,'[1]BDEW-Standard'!$B$3:$M$158,L$9,0),1)</f>
        <v>40</v>
      </c>
      <c r="M14" s="230">
        <f>ROUND(VLOOKUP($E14,'[1]BDEW-Standard'!$B$3:$M$158,M$9,0),7)</f>
        <v>-5.2108399999999999E-2</v>
      </c>
      <c r="N14" s="230">
        <f>ROUND(VLOOKUP($E14,'[1]BDEW-Standard'!$B$3:$M$158,N$9,0),7)</f>
        <v>0.86479189999999995</v>
      </c>
      <c r="O14" s="230">
        <f>ROUND(VLOOKUP($E14,'[1]BDEW-Standard'!$B$3:$M$158,O$9,0),7)</f>
        <v>-1.4369000000000001E-3</v>
      </c>
      <c r="P14" s="230">
        <f>ROUND(VLOOKUP($E14,'[1]BDEW-Standard'!$B$3:$M$158,P$9,0),7)</f>
        <v>6.3760200000000003E-2</v>
      </c>
      <c r="Q14" s="290">
        <f t="shared" si="1"/>
        <v>1.0000002125085892</v>
      </c>
      <c r="R14" s="233">
        <f>ROUND(VLOOKUP(MID($E14,4,3),'[1]Wochentag F(WT)'!$B$7:$J$22,R$9,0),4)</f>
        <v>1.0699000000000001</v>
      </c>
      <c r="S14" s="233">
        <f>ROUND(VLOOKUP(MID($E14,4,3),'[1]Wochentag F(WT)'!$B$7:$J$22,S$9,0),4)</f>
        <v>1.0365</v>
      </c>
      <c r="T14" s="233">
        <f>ROUND(VLOOKUP(MID($E14,4,3),'[1]Wochentag F(WT)'!$B$7:$J$22,T$9,0),4)</f>
        <v>0.99329999999999996</v>
      </c>
      <c r="U14" s="233">
        <f>ROUND(VLOOKUP(MID($E14,4,3),'[1]Wochentag F(WT)'!$B$7:$J$22,U$9,0),4)</f>
        <v>0.99480000000000002</v>
      </c>
      <c r="V14" s="233">
        <f>ROUND(VLOOKUP(MID($E14,4,3),'[1]Wochentag F(WT)'!$B$7:$J$22,V$9,0),4)</f>
        <v>1.0659000000000001</v>
      </c>
      <c r="W14" s="233">
        <f>ROUND(VLOOKUP(MID($E14,4,3),'[1]Wochentag F(WT)'!$B$7:$J$22,W$9,0),4)</f>
        <v>0.93620000000000003</v>
      </c>
      <c r="X14" s="234">
        <f t="shared" si="2"/>
        <v>0.90339999999999954</v>
      </c>
      <c r="Y14" s="251">
        <v>350</v>
      </c>
      <c r="Z14" s="172"/>
    </row>
    <row r="15" spans="2:26" s="117" customFormat="1">
      <c r="B15" s="118">
        <v>4</v>
      </c>
      <c r="C15" s="119" t="str">
        <f t="shared" si="0"/>
        <v>EWK</v>
      </c>
      <c r="D15" s="45" t="s">
        <v>248</v>
      </c>
      <c r="E15" s="138" t="s">
        <v>252</v>
      </c>
      <c r="F15" s="255" t="str">
        <f>VLOOKUP($E15,'[1]BDEW-Standard'!$B$3:$M$158,F$9,0)</f>
        <v>OK3</v>
      </c>
      <c r="H15" s="230">
        <f>ROUND(VLOOKUP($E15,'[1]BDEW-Standard'!$B$3:$M$158,H$9,0),7)</f>
        <v>1.3554515</v>
      </c>
      <c r="I15" s="230">
        <f>ROUND(VLOOKUP($E15,'[1]BDEW-Standard'!$B$3:$M$158,I$9,0),7)</f>
        <v>-35.141256300000002</v>
      </c>
      <c r="J15" s="230">
        <f>ROUND(VLOOKUP($E15,'[1]BDEW-Standard'!$B$3:$M$158,J$9,0),7)</f>
        <v>7.1303394999999998</v>
      </c>
      <c r="K15" s="230">
        <f>ROUND(VLOOKUP($E15,'[1]BDEW-Standard'!$B$3:$M$158,K$9,0),7)</f>
        <v>9.9061899999999994E-2</v>
      </c>
      <c r="L15" s="289">
        <f>ROUND(VLOOKUP($E15,'[1]BDEW-Standard'!$B$3:$M$158,L$9,0),1)</f>
        <v>40</v>
      </c>
      <c r="M15" s="230">
        <f>ROUND(VLOOKUP($E15,'[1]BDEW-Standard'!$B$3:$M$158,M$9,0),7)</f>
        <v>-5.26487E-2</v>
      </c>
      <c r="N15" s="230">
        <f>ROUND(VLOOKUP($E15,'[1]BDEW-Standard'!$B$3:$M$158,N$9,0),7)</f>
        <v>0.86260859999999995</v>
      </c>
      <c r="O15" s="230">
        <f>ROUND(VLOOKUP($E15,'[1]BDEW-Standard'!$B$3:$M$158,O$9,0),7)</f>
        <v>-8.8080000000000005E-4</v>
      </c>
      <c r="P15" s="230">
        <f>ROUND(VLOOKUP($E15,'[1]BDEW-Standard'!$B$3:$M$158,P$9,0),7)</f>
        <v>9.6401399999999998E-2</v>
      </c>
      <c r="Q15" s="290">
        <f t="shared" si="1"/>
        <v>0.99999998782262245</v>
      </c>
      <c r="R15" s="233">
        <f>ROUND(VLOOKUP(MID($E15,4,3),'[1]Wochentag F(WT)'!$B$7:$J$22,R$9,0),4)</f>
        <v>1.0354000000000001</v>
      </c>
      <c r="S15" s="233">
        <f>ROUND(VLOOKUP(MID($E15,4,3),'[1]Wochentag F(WT)'!$B$7:$J$22,S$9,0),4)</f>
        <v>1.0523</v>
      </c>
      <c r="T15" s="233">
        <f>ROUND(VLOOKUP(MID($E15,4,3),'[1]Wochentag F(WT)'!$B$7:$J$22,T$9,0),4)</f>
        <v>1.0448999999999999</v>
      </c>
      <c r="U15" s="233">
        <f>ROUND(VLOOKUP(MID($E15,4,3),'[1]Wochentag F(WT)'!$B$7:$J$22,U$9,0),4)</f>
        <v>1.0494000000000001</v>
      </c>
      <c r="V15" s="233">
        <f>ROUND(VLOOKUP(MID($E15,4,3),'[1]Wochentag F(WT)'!$B$7:$J$22,V$9,0),4)</f>
        <v>0.98850000000000005</v>
      </c>
      <c r="W15" s="233">
        <f>ROUND(VLOOKUP(MID($E15,4,3),'[1]Wochentag F(WT)'!$B$7:$J$22,W$9,0),4)</f>
        <v>0.88600000000000001</v>
      </c>
      <c r="X15" s="234">
        <f t="shared" si="2"/>
        <v>0.94349999999999934</v>
      </c>
      <c r="Y15" s="251">
        <v>350</v>
      </c>
      <c r="Z15" s="172"/>
    </row>
    <row r="16" spans="2:26" s="117" customFormat="1">
      <c r="B16" s="118">
        <v>5</v>
      </c>
      <c r="C16" s="119" t="str">
        <f t="shared" si="0"/>
        <v>EWK</v>
      </c>
      <c r="D16" s="45" t="s">
        <v>248</v>
      </c>
      <c r="E16" s="138" t="s">
        <v>251</v>
      </c>
      <c r="F16" s="255" t="str">
        <f>VLOOKUP($E16,'[1]BDEW-Standard'!$B$3:$M$158,F$9,0)</f>
        <v>AH3</v>
      </c>
      <c r="H16" s="230">
        <f>ROUND(VLOOKUP($E16,'[1]BDEW-Standard'!$B$3:$M$158,H$9,0),7)</f>
        <v>1.9724775000000001</v>
      </c>
      <c r="I16" s="230">
        <f>ROUND(VLOOKUP($E16,'[1]BDEW-Standard'!$B$3:$M$158,I$9,0),7)</f>
        <v>-36.965006500000001</v>
      </c>
      <c r="J16" s="230">
        <f>ROUND(VLOOKUP($E16,'[1]BDEW-Standard'!$B$3:$M$158,J$9,0),7)</f>
        <v>7.2256947</v>
      </c>
      <c r="K16" s="230">
        <f>ROUND(VLOOKUP($E16,'[1]BDEW-Standard'!$B$3:$M$158,K$9,0),7)</f>
        <v>3.4578200000000003E-2</v>
      </c>
      <c r="L16" s="289">
        <f>ROUND(VLOOKUP($E16,'[1]BDEW-Standard'!$B$3:$M$158,L$9,0),1)</f>
        <v>40</v>
      </c>
      <c r="M16" s="230">
        <f>ROUND(VLOOKUP($E16,'[1]BDEW-Standard'!$B$3:$M$158,M$9,0),7)</f>
        <v>-7.4217400000000003E-2</v>
      </c>
      <c r="N16" s="230">
        <f>ROUND(VLOOKUP($E16,'[1]BDEW-Standard'!$B$3:$M$158,N$9,0),7)</f>
        <v>1.0448869000000001</v>
      </c>
      <c r="O16" s="230">
        <f>ROUND(VLOOKUP($E16,'[1]BDEW-Standard'!$B$3:$M$158,O$9,0),7)</f>
        <v>-8.2950000000000005E-4</v>
      </c>
      <c r="P16" s="230">
        <f>ROUND(VLOOKUP($E16,'[1]BDEW-Standard'!$B$3:$M$158,P$9,0),7)</f>
        <v>4.6179499999999998E-2</v>
      </c>
      <c r="Q16" s="290">
        <f t="shared" si="1"/>
        <v>1.0000000832749945</v>
      </c>
      <c r="R16" s="233">
        <f>ROUND(VLOOKUP(MID($E16,4,3),'[1]Wochentag F(WT)'!$B$7:$J$22,R$9,0),4)</f>
        <v>1.0358000000000001</v>
      </c>
      <c r="S16" s="233">
        <f>ROUND(VLOOKUP(MID($E16,4,3),'[1]Wochentag F(WT)'!$B$7:$J$22,S$9,0),4)</f>
        <v>1.0232000000000001</v>
      </c>
      <c r="T16" s="233">
        <f>ROUND(VLOOKUP(MID($E16,4,3),'[1]Wochentag F(WT)'!$B$7:$J$22,T$9,0),4)</f>
        <v>1.0251999999999999</v>
      </c>
      <c r="U16" s="233">
        <f>ROUND(VLOOKUP(MID($E16,4,3),'[1]Wochentag F(WT)'!$B$7:$J$22,U$9,0),4)</f>
        <v>1.0295000000000001</v>
      </c>
      <c r="V16" s="233">
        <f>ROUND(VLOOKUP(MID($E16,4,3),'[1]Wochentag F(WT)'!$B$7:$J$22,V$9,0),4)</f>
        <v>1.0253000000000001</v>
      </c>
      <c r="W16" s="233">
        <f>ROUND(VLOOKUP(MID($E16,4,3),'[1]Wochentag F(WT)'!$B$7:$J$22,W$9,0),4)</f>
        <v>0.96750000000000003</v>
      </c>
      <c r="X16" s="234">
        <f t="shared" si="2"/>
        <v>0.89350000000000041</v>
      </c>
      <c r="Y16" s="251">
        <v>350</v>
      </c>
      <c r="Z16" s="172"/>
    </row>
    <row r="17" spans="2:26" s="117" customFormat="1">
      <c r="B17" s="118">
        <v>6</v>
      </c>
      <c r="C17" s="119" t="str">
        <f t="shared" si="0"/>
        <v>EWK</v>
      </c>
      <c r="D17" s="45" t="s">
        <v>248</v>
      </c>
      <c r="E17" s="138" t="s">
        <v>253</v>
      </c>
      <c r="F17" s="255" t="str">
        <f>VLOOKUP($E17,'[1]BDEW-Standard'!$B$3:$M$158,F$9,0)</f>
        <v>DB3</v>
      </c>
      <c r="H17" s="230">
        <f>ROUND(VLOOKUP($E17,'[1]BDEW-Standard'!$B$3:$M$158,H$9,0),7)</f>
        <v>1.4633681999999999</v>
      </c>
      <c r="I17" s="230">
        <f>ROUND(VLOOKUP($E17,'[1]BDEW-Standard'!$B$3:$M$158,I$9,0),7)</f>
        <v>-36.179411700000003</v>
      </c>
      <c r="J17" s="230">
        <f>ROUND(VLOOKUP($E17,'[1]BDEW-Standard'!$B$3:$M$158,J$9,0),7)</f>
        <v>5.9265162</v>
      </c>
      <c r="K17" s="230">
        <f>ROUND(VLOOKUP($E17,'[1]BDEW-Standard'!$B$3:$M$158,K$9,0),7)</f>
        <v>8.0883499999999997E-2</v>
      </c>
      <c r="L17" s="289">
        <f>ROUND(VLOOKUP($E17,'[1]BDEW-Standard'!$B$3:$M$158,L$9,0),1)</f>
        <v>40</v>
      </c>
      <c r="M17" s="230">
        <f>ROUND(VLOOKUP($E17,'[1]BDEW-Standard'!$B$3:$M$158,M$9,0),7)</f>
        <v>-4.7579999999999997E-2</v>
      </c>
      <c r="N17" s="230">
        <f>ROUND(VLOOKUP($E17,'[1]BDEW-Standard'!$B$3:$M$158,N$9,0),7)</f>
        <v>0.82307540000000001</v>
      </c>
      <c r="O17" s="230">
        <f>ROUND(VLOOKUP($E17,'[1]BDEW-Standard'!$B$3:$M$158,O$9,0),7)</f>
        <v>-1.9273000000000001E-3</v>
      </c>
      <c r="P17" s="230">
        <f>ROUND(VLOOKUP($E17,'[1]BDEW-Standard'!$B$3:$M$158,P$9,0),7)</f>
        <v>0.1077046</v>
      </c>
      <c r="Q17" s="290">
        <f t="shared" si="1"/>
        <v>0.99999993818735389</v>
      </c>
      <c r="R17" s="233">
        <f>ROUND(VLOOKUP(MID($E17,4,3),'[1]Wochentag F(WT)'!$B$7:$J$22,R$9,0),4)</f>
        <v>1.1052</v>
      </c>
      <c r="S17" s="233">
        <f>ROUND(VLOOKUP(MID($E17,4,3),'[1]Wochentag F(WT)'!$B$7:$J$22,S$9,0),4)</f>
        <v>1.0857000000000001</v>
      </c>
      <c r="T17" s="233">
        <f>ROUND(VLOOKUP(MID($E17,4,3),'[1]Wochentag F(WT)'!$B$7:$J$22,T$9,0),4)</f>
        <v>1.0378000000000001</v>
      </c>
      <c r="U17" s="233">
        <f>ROUND(VLOOKUP(MID($E17,4,3),'[1]Wochentag F(WT)'!$B$7:$J$22,U$9,0),4)</f>
        <v>1.0622</v>
      </c>
      <c r="V17" s="233">
        <f>ROUND(VLOOKUP(MID($E17,4,3),'[1]Wochentag F(WT)'!$B$7:$J$22,V$9,0),4)</f>
        <v>1.0266</v>
      </c>
      <c r="W17" s="233">
        <f>ROUND(VLOOKUP(MID($E17,4,3),'[1]Wochentag F(WT)'!$B$7:$J$22,W$9,0),4)</f>
        <v>0.76290000000000002</v>
      </c>
      <c r="X17" s="234">
        <f t="shared" si="2"/>
        <v>0.91959999999999997</v>
      </c>
      <c r="Y17" s="251">
        <v>350</v>
      </c>
      <c r="Z17" s="172"/>
    </row>
    <row r="18" spans="2:26" s="117" customFormat="1">
      <c r="B18" s="118">
        <v>7</v>
      </c>
      <c r="C18" s="119" t="str">
        <f t="shared" si="0"/>
        <v>EWK</v>
      </c>
      <c r="D18" s="45" t="s">
        <v>248</v>
      </c>
      <c r="E18" s="138" t="s">
        <v>258</v>
      </c>
      <c r="F18" s="255" t="str">
        <f>VLOOKUP($E18,'[1]BDEW-Standard'!$B$3:$M$158,F$9,0)</f>
        <v>HB3</v>
      </c>
      <c r="H18" s="230">
        <f>ROUND(VLOOKUP($E18,'[1]BDEW-Standard'!$B$3:$M$158,H$9,0),7)</f>
        <v>0.98742830000000004</v>
      </c>
      <c r="I18" s="230">
        <f>ROUND(VLOOKUP($E18,'[1]BDEW-Standard'!$B$3:$M$158,I$9,0),7)</f>
        <v>-35.253212400000002</v>
      </c>
      <c r="J18" s="230">
        <f>ROUND(VLOOKUP($E18,'[1]BDEW-Standard'!$B$3:$M$158,J$9,0),7)</f>
        <v>6.1544406</v>
      </c>
      <c r="K18" s="230">
        <f>ROUND(VLOOKUP($E18,'[1]BDEW-Standard'!$B$3:$M$158,K$9,0),7)</f>
        <v>0.22657160000000001</v>
      </c>
      <c r="L18" s="289">
        <f>ROUND(VLOOKUP($E18,'[1]BDEW-Standard'!$B$3:$M$158,L$9,0),1)</f>
        <v>40</v>
      </c>
      <c r="M18" s="230">
        <f>ROUND(VLOOKUP($E18,'[1]BDEW-Standard'!$B$3:$M$158,M$9,0),7)</f>
        <v>-3.3902000000000002E-2</v>
      </c>
      <c r="N18" s="230">
        <f>ROUND(VLOOKUP($E18,'[1]BDEW-Standard'!$B$3:$M$158,N$9,0),7)</f>
        <v>0.69382339999999998</v>
      </c>
      <c r="O18" s="230">
        <f>ROUND(VLOOKUP($E18,'[1]BDEW-Standard'!$B$3:$M$158,O$9,0),7)</f>
        <v>-1.2849000000000001E-3</v>
      </c>
      <c r="P18" s="230">
        <f>ROUND(VLOOKUP($E18,'[1]BDEW-Standard'!$B$3:$M$158,P$9,0),7)</f>
        <v>0.20297319999999999</v>
      </c>
      <c r="Q18" s="290">
        <f t="shared" si="1"/>
        <v>0.99999983700977324</v>
      </c>
      <c r="R18" s="233">
        <f>ROUND(VLOOKUP(MID($E18,4,3),'[1]Wochentag F(WT)'!$B$7:$J$22,R$9,0),4)</f>
        <v>0.97670000000000001</v>
      </c>
      <c r="S18" s="233">
        <f>ROUND(VLOOKUP(MID($E18,4,3),'[1]Wochentag F(WT)'!$B$7:$J$22,S$9,0),4)</f>
        <v>1.0388999999999999</v>
      </c>
      <c r="T18" s="233">
        <f>ROUND(VLOOKUP(MID($E18,4,3),'[1]Wochentag F(WT)'!$B$7:$J$22,T$9,0),4)</f>
        <v>1.0027999999999999</v>
      </c>
      <c r="U18" s="233">
        <f>ROUND(VLOOKUP(MID($E18,4,3),'[1]Wochentag F(WT)'!$B$7:$J$22,U$9,0),4)</f>
        <v>1.0162</v>
      </c>
      <c r="V18" s="233">
        <f>ROUND(VLOOKUP(MID($E18,4,3),'[1]Wochentag F(WT)'!$B$7:$J$22,V$9,0),4)</f>
        <v>1.0024</v>
      </c>
      <c r="W18" s="233">
        <f>ROUND(VLOOKUP(MID($E18,4,3),'[1]Wochentag F(WT)'!$B$7:$J$22,W$9,0),4)</f>
        <v>1.0043</v>
      </c>
      <c r="X18" s="234">
        <f t="shared" si="2"/>
        <v>0.95870000000000122</v>
      </c>
      <c r="Y18" s="251">
        <v>350</v>
      </c>
      <c r="Z18" s="172"/>
    </row>
    <row r="19" spans="2:26" s="117" customFormat="1">
      <c r="B19" s="118">
        <v>8</v>
      </c>
      <c r="C19" s="119" t="str">
        <f t="shared" si="0"/>
        <v>EWK</v>
      </c>
      <c r="D19" s="45" t="s">
        <v>248</v>
      </c>
      <c r="E19" s="138" t="s">
        <v>254</v>
      </c>
      <c r="F19" s="255" t="str">
        <f>VLOOKUP($E19,'[1]BDEW-Standard'!$B$3:$M$158,F$9,0)</f>
        <v>AG3</v>
      </c>
      <c r="H19" s="230">
        <f>ROUND(VLOOKUP($E19,'[1]BDEW-Standard'!$B$3:$M$158,H$9,0),7)</f>
        <v>1.1582082</v>
      </c>
      <c r="I19" s="230">
        <f>ROUND(VLOOKUP($E19,'[1]BDEW-Standard'!$B$3:$M$158,I$9,0),7)</f>
        <v>-36.287858399999998</v>
      </c>
      <c r="J19" s="230">
        <f>ROUND(VLOOKUP($E19,'[1]BDEW-Standard'!$B$3:$M$158,J$9,0),7)</f>
        <v>6.5885125999999996</v>
      </c>
      <c r="K19" s="230">
        <f>ROUND(VLOOKUP($E19,'[1]BDEW-Standard'!$B$3:$M$158,K$9,0),7)</f>
        <v>0.22356799999999999</v>
      </c>
      <c r="L19" s="289">
        <f>ROUND(VLOOKUP($E19,'[1]BDEW-Standard'!$B$3:$M$158,L$9,0),1)</f>
        <v>40</v>
      </c>
      <c r="M19" s="230">
        <f>ROUND(VLOOKUP($E19,'[1]BDEW-Standard'!$B$3:$M$158,M$9,0),7)</f>
        <v>-4.1033500000000001E-2</v>
      </c>
      <c r="N19" s="230">
        <f>ROUND(VLOOKUP($E19,'[1]BDEW-Standard'!$B$3:$M$158,N$9,0),7)</f>
        <v>0.75264509999999996</v>
      </c>
      <c r="O19" s="230">
        <f>ROUND(VLOOKUP($E19,'[1]BDEW-Standard'!$B$3:$M$158,O$9,0),7)</f>
        <v>-9.0879999999999997E-4</v>
      </c>
      <c r="P19" s="230">
        <f>ROUND(VLOOKUP($E19,'[1]BDEW-Standard'!$B$3:$M$158,P$9,0),7)</f>
        <v>0.1916641</v>
      </c>
      <c r="Q19" s="290">
        <f t="shared" si="1"/>
        <v>0.99999977999083423</v>
      </c>
      <c r="R19" s="233">
        <f>ROUND(VLOOKUP(MID($E19,4,3),'[1]Wochentag F(WT)'!$B$7:$J$22,R$9,0),4)</f>
        <v>0.93220000000000003</v>
      </c>
      <c r="S19" s="233">
        <f>ROUND(VLOOKUP(MID($E19,4,3),'[1]Wochentag F(WT)'!$B$7:$J$22,S$9,0),4)</f>
        <v>0.98939999999999995</v>
      </c>
      <c r="T19" s="233">
        <f>ROUND(VLOOKUP(MID($E19,4,3),'[1]Wochentag F(WT)'!$B$7:$J$22,T$9,0),4)</f>
        <v>1.0033000000000001</v>
      </c>
      <c r="U19" s="233">
        <f>ROUND(VLOOKUP(MID($E19,4,3),'[1]Wochentag F(WT)'!$B$7:$J$22,U$9,0),4)</f>
        <v>1.0108999999999999</v>
      </c>
      <c r="V19" s="233">
        <f>ROUND(VLOOKUP(MID($E19,4,3),'[1]Wochentag F(WT)'!$B$7:$J$22,V$9,0),4)</f>
        <v>1.018</v>
      </c>
      <c r="W19" s="233">
        <f>ROUND(VLOOKUP(MID($E19,4,3),'[1]Wochentag F(WT)'!$B$7:$J$22,W$9,0),4)</f>
        <v>1.0356000000000001</v>
      </c>
      <c r="X19" s="234">
        <f t="shared" si="2"/>
        <v>1.0106000000000002</v>
      </c>
      <c r="Y19" s="251">
        <v>350</v>
      </c>
      <c r="Z19" s="172"/>
    </row>
    <row r="20" spans="2:26" s="117" customFormat="1">
      <c r="B20" s="118">
        <v>9</v>
      </c>
      <c r="C20" s="119" t="str">
        <f t="shared" si="0"/>
        <v>EWK</v>
      </c>
      <c r="D20" s="45" t="s">
        <v>248</v>
      </c>
      <c r="E20" s="138" t="s">
        <v>642</v>
      </c>
      <c r="F20" s="255" t="str">
        <f>VLOOKUP($E20,'[1]BDEW-Standard'!$B$3:$M$158,F$9,0)</f>
        <v>AB3</v>
      </c>
      <c r="H20" s="230">
        <f>ROUND(VLOOKUP($E20,'[1]BDEW-Standard'!$B$3:$M$158,H$9,0),7)</f>
        <v>0.2770087</v>
      </c>
      <c r="I20" s="230">
        <f>ROUND(VLOOKUP($E20,'[1]BDEW-Standard'!$B$3:$M$158,I$9,0),7)</f>
        <v>-33</v>
      </c>
      <c r="J20" s="230">
        <f>ROUND(VLOOKUP($E20,'[1]BDEW-Standard'!$B$3:$M$158,J$9,0),7)</f>
        <v>5.7212303000000002</v>
      </c>
      <c r="K20" s="230">
        <f>ROUND(VLOOKUP($E20,'[1]BDEW-Standard'!$B$3:$M$158,K$9,0),7)</f>
        <v>0.48651179999999999</v>
      </c>
      <c r="L20" s="289">
        <f>ROUND(VLOOKUP($E20,'[1]BDEW-Standard'!$B$3:$M$158,L$9,0),1)</f>
        <v>40</v>
      </c>
      <c r="M20" s="230">
        <f>ROUND(VLOOKUP($E20,'[1]BDEW-Standard'!$B$3:$M$158,M$9,0),7)</f>
        <v>-9.4848999999999992E-3</v>
      </c>
      <c r="N20" s="230">
        <f>ROUND(VLOOKUP($E20,'[1]BDEW-Standard'!$B$3:$M$158,N$9,0),7)</f>
        <v>0.46302369999999998</v>
      </c>
      <c r="O20" s="230">
        <f>ROUND(VLOOKUP($E20,'[1]BDEW-Standard'!$B$3:$M$158,O$9,0),7)</f>
        <v>-7.1339999999999999E-4</v>
      </c>
      <c r="P20" s="230">
        <f>ROUND(VLOOKUP($E20,'[1]BDEW-Standard'!$B$3:$M$158,P$9,0),7)</f>
        <v>0.3867447</v>
      </c>
      <c r="Q20" s="290">
        <f t="shared" si="1"/>
        <v>1.0000000764227039</v>
      </c>
      <c r="R20" s="233">
        <f>ROUND(VLOOKUP(MID($E20,4,3),'[1]Wochentag F(WT)'!$B$7:$J$22,R$9,0),4)</f>
        <v>1.0848</v>
      </c>
      <c r="S20" s="233">
        <f>ROUND(VLOOKUP(MID($E20,4,3),'[1]Wochentag F(WT)'!$B$7:$J$22,S$9,0),4)</f>
        <v>1.1211</v>
      </c>
      <c r="T20" s="233">
        <f>ROUND(VLOOKUP(MID($E20,4,3),'[1]Wochentag F(WT)'!$B$7:$J$22,T$9,0),4)</f>
        <v>1.0769</v>
      </c>
      <c r="U20" s="233">
        <f>ROUND(VLOOKUP(MID($E20,4,3),'[1]Wochentag F(WT)'!$B$7:$J$22,U$9,0),4)</f>
        <v>1.1353</v>
      </c>
      <c r="V20" s="233">
        <f>ROUND(VLOOKUP(MID($E20,4,3),'[1]Wochentag F(WT)'!$B$7:$J$22,V$9,0),4)</f>
        <v>1.1402000000000001</v>
      </c>
      <c r="W20" s="233">
        <f>ROUND(VLOOKUP(MID($E20,4,3),'[1]Wochentag F(WT)'!$B$7:$J$22,W$9,0),4)</f>
        <v>0.48520000000000002</v>
      </c>
      <c r="X20" s="234">
        <f t="shared" si="2"/>
        <v>0.95650000000000013</v>
      </c>
      <c r="Y20" s="251">
        <v>350</v>
      </c>
      <c r="Z20" s="172"/>
    </row>
    <row r="21" spans="2:26" s="117" customFormat="1">
      <c r="B21" s="118">
        <v>10</v>
      </c>
      <c r="C21" s="119" t="str">
        <f t="shared" si="0"/>
        <v>EWK</v>
      </c>
      <c r="D21" s="45" t="s">
        <v>248</v>
      </c>
      <c r="E21" s="138" t="s">
        <v>255</v>
      </c>
      <c r="F21" s="255" t="str">
        <f>VLOOKUP($E21,'[1]BDEW-Standard'!$B$3:$M$158,F$9,0)</f>
        <v>AW3</v>
      </c>
      <c r="H21" s="230">
        <f>ROUND(VLOOKUP($E21,'[1]BDEW-Standard'!$B$3:$M$158,H$9,0),7)</f>
        <v>0.33378380000000002</v>
      </c>
      <c r="I21" s="230">
        <f>ROUND(VLOOKUP($E21,'[1]BDEW-Standard'!$B$3:$M$158,I$9,0),7)</f>
        <v>-36.023791199999998</v>
      </c>
      <c r="J21" s="230">
        <f>ROUND(VLOOKUP($E21,'[1]BDEW-Standard'!$B$3:$M$158,J$9,0),7)</f>
        <v>4.8662747</v>
      </c>
      <c r="K21" s="230">
        <f>ROUND(VLOOKUP($E21,'[1]BDEW-Standard'!$B$3:$M$158,K$9,0),7)</f>
        <v>0.491228</v>
      </c>
      <c r="L21" s="289">
        <f>ROUND(VLOOKUP($E21,'[1]BDEW-Standard'!$B$3:$M$158,L$9,0),1)</f>
        <v>40</v>
      </c>
      <c r="M21" s="230">
        <f>ROUND(VLOOKUP($E21,'[1]BDEW-Standard'!$B$3:$M$158,M$9,0),7)</f>
        <v>-9.2262999999999998E-3</v>
      </c>
      <c r="N21" s="230">
        <f>ROUND(VLOOKUP($E21,'[1]BDEW-Standard'!$B$3:$M$158,N$9,0),7)</f>
        <v>0.45957569999999998</v>
      </c>
      <c r="O21" s="230">
        <f>ROUND(VLOOKUP($E21,'[1]BDEW-Standard'!$B$3:$M$158,O$9,0),7)</f>
        <v>-9.6759999999999999E-4</v>
      </c>
      <c r="P21" s="230">
        <f>ROUND(VLOOKUP($E21,'[1]BDEW-Standard'!$B$3:$M$158,P$9,0),7)</f>
        <v>0.39642909999999998</v>
      </c>
      <c r="Q21" s="290">
        <f t="shared" si="1"/>
        <v>1.000000394217609</v>
      </c>
      <c r="R21" s="233">
        <f>ROUND(VLOOKUP(MID($E21,4,3),'[1]Wochentag F(WT)'!$B$7:$J$22,R$9,0),4)</f>
        <v>1.2457</v>
      </c>
      <c r="S21" s="233">
        <f>ROUND(VLOOKUP(MID($E21,4,3),'[1]Wochentag F(WT)'!$B$7:$J$22,S$9,0),4)</f>
        <v>1.2615000000000001</v>
      </c>
      <c r="T21" s="233">
        <f>ROUND(VLOOKUP(MID($E21,4,3),'[1]Wochentag F(WT)'!$B$7:$J$22,T$9,0),4)</f>
        <v>1.2706999999999999</v>
      </c>
      <c r="U21" s="233">
        <f>ROUND(VLOOKUP(MID($E21,4,3),'[1]Wochentag F(WT)'!$B$7:$J$22,U$9,0),4)</f>
        <v>1.2430000000000001</v>
      </c>
      <c r="V21" s="233">
        <f>ROUND(VLOOKUP(MID($E21,4,3),'[1]Wochentag F(WT)'!$B$7:$J$22,V$9,0),4)</f>
        <v>1.1275999999999999</v>
      </c>
      <c r="W21" s="233">
        <f>ROUND(VLOOKUP(MID($E21,4,3),'[1]Wochentag F(WT)'!$B$7:$J$22,W$9,0),4)</f>
        <v>0.38769999999999999</v>
      </c>
      <c r="X21" s="234">
        <f t="shared" si="2"/>
        <v>0.46379999999999999</v>
      </c>
      <c r="Y21" s="251">
        <v>350</v>
      </c>
      <c r="Z21" s="172"/>
    </row>
    <row r="22" spans="2:26" s="117" customFormat="1">
      <c r="B22" s="118">
        <v>11</v>
      </c>
      <c r="C22" s="119" t="str">
        <f t="shared" si="0"/>
        <v>EWK</v>
      </c>
      <c r="D22" s="45" t="s">
        <v>248</v>
      </c>
      <c r="E22" s="138" t="s">
        <v>257</v>
      </c>
      <c r="F22" s="255" t="str">
        <f>VLOOKUP($E22,'[1]BDEW-Standard'!$B$3:$M$158,F$9,0)</f>
        <v>BG3</v>
      </c>
      <c r="H22" s="230">
        <f>ROUND(VLOOKUP($E22,'[1]BDEW-Standard'!$B$3:$M$158,H$9,0),7)</f>
        <v>1.8213778</v>
      </c>
      <c r="I22" s="230">
        <f>ROUND(VLOOKUP($E22,'[1]BDEW-Standard'!$B$3:$M$158,I$9,0),7)</f>
        <v>-37.5</v>
      </c>
      <c r="J22" s="230">
        <f>ROUND(VLOOKUP($E22,'[1]BDEW-Standard'!$B$3:$M$158,J$9,0),7)</f>
        <v>6.3462148000000003</v>
      </c>
      <c r="K22" s="230">
        <f>ROUND(VLOOKUP($E22,'[1]BDEW-Standard'!$B$3:$M$158,K$9,0),7)</f>
        <v>6.7811800000000005E-2</v>
      </c>
      <c r="L22" s="289">
        <f>ROUND(VLOOKUP($E22,'[1]BDEW-Standard'!$B$3:$M$158,L$9,0),1)</f>
        <v>40</v>
      </c>
      <c r="M22" s="230">
        <f>ROUND(VLOOKUP($E22,'[1]BDEW-Standard'!$B$3:$M$158,M$9,0),7)</f>
        <v>-6.0766599999999997E-2</v>
      </c>
      <c r="N22" s="230">
        <f>ROUND(VLOOKUP($E22,'[1]BDEW-Standard'!$B$3:$M$158,N$9,0),7)</f>
        <v>0.93081590000000003</v>
      </c>
      <c r="O22" s="230">
        <f>ROUND(VLOOKUP($E22,'[1]BDEW-Standard'!$B$3:$M$158,O$9,0),7)</f>
        <v>-1.3967000000000001E-3</v>
      </c>
      <c r="P22" s="230">
        <f>ROUND(VLOOKUP($E22,'[1]BDEW-Standard'!$B$3:$M$158,P$9,0),7)</f>
        <v>8.5039900000000002E-2</v>
      </c>
      <c r="Q22" s="290">
        <f t="shared" si="1"/>
        <v>0.99999980465705085</v>
      </c>
      <c r="R22" s="233">
        <f>ROUND(VLOOKUP(MID($E22,4,3),'[1]Wochentag F(WT)'!$B$7:$J$22,R$9,0),4)</f>
        <v>0.98970000000000002</v>
      </c>
      <c r="S22" s="233">
        <f>ROUND(VLOOKUP(MID($E22,4,3),'[1]Wochentag F(WT)'!$B$7:$J$22,S$9,0),4)</f>
        <v>0.9627</v>
      </c>
      <c r="T22" s="233">
        <f>ROUND(VLOOKUP(MID($E22,4,3),'[1]Wochentag F(WT)'!$B$7:$J$22,T$9,0),4)</f>
        <v>1.0507</v>
      </c>
      <c r="U22" s="233">
        <f>ROUND(VLOOKUP(MID($E22,4,3),'[1]Wochentag F(WT)'!$B$7:$J$22,U$9,0),4)</f>
        <v>1.0551999999999999</v>
      </c>
      <c r="V22" s="233">
        <f>ROUND(VLOOKUP(MID($E22,4,3),'[1]Wochentag F(WT)'!$B$7:$J$22,V$9,0),4)</f>
        <v>1.0297000000000001</v>
      </c>
      <c r="W22" s="233">
        <f>ROUND(VLOOKUP(MID($E22,4,3),'[1]Wochentag F(WT)'!$B$7:$J$22,W$9,0),4)</f>
        <v>0.97670000000000001</v>
      </c>
      <c r="X22" s="234">
        <f t="shared" si="2"/>
        <v>0.9352999999999998</v>
      </c>
      <c r="Y22" s="251">
        <v>350</v>
      </c>
      <c r="Z22" s="172"/>
    </row>
    <row r="23" spans="2:26" s="117" customFormat="1">
      <c r="B23" s="118">
        <v>12</v>
      </c>
      <c r="C23" s="119" t="str">
        <f t="shared" si="0"/>
        <v>EWK</v>
      </c>
      <c r="D23" s="45" t="s">
        <v>248</v>
      </c>
      <c r="E23" s="138" t="s">
        <v>256</v>
      </c>
      <c r="F23" s="255" t="str">
        <f>VLOOKUP($E23,'[1]BDEW-Standard'!$B$3:$M$158,F$9,0)</f>
        <v>DP3</v>
      </c>
      <c r="H23" s="230">
        <f>ROUND(VLOOKUP($E23,'[1]BDEW-Standard'!$B$3:$M$158,H$9,0),7)</f>
        <v>1.7110738999999999</v>
      </c>
      <c r="I23" s="230">
        <f>ROUND(VLOOKUP($E23,'[1]BDEW-Standard'!$B$3:$M$158,I$9,0),7)</f>
        <v>-35.799999999999997</v>
      </c>
      <c r="J23" s="230">
        <f>ROUND(VLOOKUP($E23,'[1]BDEW-Standard'!$B$3:$M$158,J$9,0),7)</f>
        <v>8.4</v>
      </c>
      <c r="K23" s="230">
        <f>ROUND(VLOOKUP($E23,'[1]BDEW-Standard'!$B$3:$M$158,K$9,0),7)</f>
        <v>7.02546E-2</v>
      </c>
      <c r="L23" s="289">
        <f>ROUND(VLOOKUP($E23,'[1]BDEW-Standard'!$B$3:$M$158,L$9,0),1)</f>
        <v>40</v>
      </c>
      <c r="M23" s="230">
        <f>ROUND(VLOOKUP($E23,'[1]BDEW-Standard'!$B$3:$M$158,M$9,0),7)</f>
        <v>-7.4538099999999996E-2</v>
      </c>
      <c r="N23" s="230">
        <f>ROUND(VLOOKUP($E23,'[1]BDEW-Standard'!$B$3:$M$158,N$9,0),7)</f>
        <v>1.0463005000000001</v>
      </c>
      <c r="O23" s="230">
        <f>ROUND(VLOOKUP($E23,'[1]BDEW-Standard'!$B$3:$M$158,O$9,0),7)</f>
        <v>-3.6719999999999998E-4</v>
      </c>
      <c r="P23" s="230">
        <f>ROUND(VLOOKUP($E23,'[1]BDEW-Standard'!$B$3:$M$158,P$9,0),7)</f>
        <v>6.2188199999999999E-2</v>
      </c>
      <c r="Q23" s="290">
        <f t="shared" si="1"/>
        <v>1.0000000773228386</v>
      </c>
      <c r="R23" s="233">
        <f>ROUND(VLOOKUP(MID($E23,4,3),'[1]Wochentag F(WT)'!$B$7:$J$22,R$9,0),4)</f>
        <v>1.0214000000000001</v>
      </c>
      <c r="S23" s="233">
        <f>ROUND(VLOOKUP(MID($E23,4,3),'[1]Wochentag F(WT)'!$B$7:$J$22,S$9,0),4)</f>
        <v>1.0866</v>
      </c>
      <c r="T23" s="233">
        <f>ROUND(VLOOKUP(MID($E23,4,3),'[1]Wochentag F(WT)'!$B$7:$J$22,T$9,0),4)</f>
        <v>1.0720000000000001</v>
      </c>
      <c r="U23" s="233">
        <f>ROUND(VLOOKUP(MID($E23,4,3),'[1]Wochentag F(WT)'!$B$7:$J$22,U$9,0),4)</f>
        <v>1.0557000000000001</v>
      </c>
      <c r="V23" s="233">
        <f>ROUND(VLOOKUP(MID($E23,4,3),'[1]Wochentag F(WT)'!$B$7:$J$22,V$9,0),4)</f>
        <v>1.0117</v>
      </c>
      <c r="W23" s="233">
        <f>ROUND(VLOOKUP(MID($E23,4,3),'[1]Wochentag F(WT)'!$B$7:$J$22,W$9,0),4)</f>
        <v>0.90010000000000001</v>
      </c>
      <c r="X23" s="234">
        <f t="shared" si="2"/>
        <v>0.85249999999999915</v>
      </c>
      <c r="Y23" s="251">
        <v>350</v>
      </c>
      <c r="Z23" s="172"/>
    </row>
    <row r="24" spans="2:26" s="117" customFormat="1">
      <c r="B24" s="118">
        <v>13</v>
      </c>
      <c r="C24" s="119" t="str">
        <f t="shared" si="0"/>
        <v>EWK</v>
      </c>
      <c r="D24" s="45" t="s">
        <v>248</v>
      </c>
      <c r="E24" s="138" t="s">
        <v>4</v>
      </c>
      <c r="F24" s="255" t="str">
        <f>VLOOKUP($E24,'[1]BDEW-Standard'!$B$3:$M$158,F$9,0)</f>
        <v>HK3</v>
      </c>
      <c r="H24" s="230">
        <f>ROUND(VLOOKUP($E24,'[1]BDEW-Standard'!$B$3:$M$158,H$9,0),7)</f>
        <v>0.40409319999999999</v>
      </c>
      <c r="I24" s="230">
        <f>ROUND(VLOOKUP($E24,'[1]BDEW-Standard'!$B$3:$M$158,I$9,0),7)</f>
        <v>-24.439296800000001</v>
      </c>
      <c r="J24" s="230">
        <f>ROUND(VLOOKUP($E24,'[1]BDEW-Standard'!$B$3:$M$158,J$9,0),7)</f>
        <v>6.5718174999999999</v>
      </c>
      <c r="K24" s="230">
        <f>ROUND(VLOOKUP($E24,'[1]BDEW-Standard'!$B$3:$M$158,K$9,0),7)</f>
        <v>0.71077100000000004</v>
      </c>
      <c r="L24" s="289">
        <f>ROUND(VLOOKUP($E24,'[1]BDEW-Standard'!$B$3:$M$158,L$9,0),1)</f>
        <v>40</v>
      </c>
      <c r="M24" s="230">
        <f>ROUND(VLOOKUP($E24,'[1]BDEW-Standard'!$B$3:$M$158,M$9,0),7)</f>
        <v>0</v>
      </c>
      <c r="N24" s="230">
        <f>ROUND(VLOOKUP($E24,'[1]BDEW-Standard'!$B$3:$M$158,N$9,0),7)</f>
        <v>0</v>
      </c>
      <c r="O24" s="230">
        <f>ROUND(VLOOKUP($E24,'[1]BDEW-Standard'!$B$3:$M$158,O$9,0),7)</f>
        <v>0</v>
      </c>
      <c r="P24" s="230">
        <f>ROUND(VLOOKUP($E24,'[1]BDEW-Standard'!$B$3:$M$158,P$9,0),7)</f>
        <v>0</v>
      </c>
      <c r="Q24" s="290">
        <f t="shared" si="1"/>
        <v>1.0561214000512988</v>
      </c>
      <c r="R24" s="233">
        <f>ROUND(VLOOKUP(MID($E24,4,3),'[1]Wochentag F(WT)'!$B$7:$J$22,R$9,0),4)</f>
        <v>1</v>
      </c>
      <c r="S24" s="233">
        <f>ROUND(VLOOKUP(MID($E24,4,3),'[1]Wochentag F(WT)'!$B$7:$J$22,S$9,0),4)</f>
        <v>1</v>
      </c>
      <c r="T24" s="233">
        <f>ROUND(VLOOKUP(MID($E24,4,3),'[1]Wochentag F(WT)'!$B$7:$J$22,T$9,0),4)</f>
        <v>1</v>
      </c>
      <c r="U24" s="233">
        <f>ROUND(VLOOKUP(MID($E24,4,3),'[1]Wochentag F(WT)'!$B$7:$J$22,U$9,0),4)</f>
        <v>1</v>
      </c>
      <c r="V24" s="233">
        <f>ROUND(VLOOKUP(MID($E24,4,3),'[1]Wochentag F(WT)'!$B$7:$J$22,V$9,0),4)</f>
        <v>1</v>
      </c>
      <c r="W24" s="233">
        <f>ROUND(VLOOKUP(MID($E24,4,3),'[1]Wochentag F(WT)'!$B$7:$J$22,W$9,0),4)</f>
        <v>1</v>
      </c>
      <c r="X24" s="234">
        <f t="shared" si="2"/>
        <v>1</v>
      </c>
      <c r="Y24" s="251">
        <v>350</v>
      </c>
      <c r="Z24" s="172"/>
    </row>
    <row r="25" spans="2:26" s="117" customFormat="1">
      <c r="B25" s="118"/>
      <c r="C25" s="119"/>
      <c r="D25" s="45"/>
      <c r="E25" s="138"/>
      <c r="F25" s="255"/>
      <c r="H25" s="230"/>
      <c r="I25" s="230"/>
      <c r="J25" s="230"/>
      <c r="K25" s="230"/>
      <c r="L25" s="231"/>
      <c r="M25" s="230"/>
      <c r="N25" s="230"/>
      <c r="O25" s="230"/>
      <c r="P25" s="230"/>
      <c r="Q25" s="232"/>
      <c r="R25" s="233"/>
      <c r="S25" s="233"/>
      <c r="T25" s="233"/>
      <c r="U25" s="233"/>
      <c r="V25" s="233"/>
      <c r="W25" s="233"/>
      <c r="X25" s="234"/>
      <c r="Y25" s="251"/>
      <c r="Z25" s="172"/>
    </row>
    <row r="26" spans="2:26" s="117" customFormat="1">
      <c r="B26" s="118"/>
      <c r="C26" s="119"/>
      <c r="D26" s="45"/>
      <c r="E26" s="138"/>
      <c r="F26" s="255"/>
      <c r="H26" s="230"/>
      <c r="I26" s="230"/>
      <c r="J26" s="230"/>
      <c r="K26" s="230"/>
      <c r="L26" s="231"/>
      <c r="M26" s="230"/>
      <c r="N26" s="230"/>
      <c r="O26" s="230"/>
      <c r="P26" s="230"/>
      <c r="Q26" s="232"/>
      <c r="R26" s="233"/>
      <c r="S26" s="233"/>
      <c r="T26" s="233"/>
      <c r="U26" s="233"/>
      <c r="V26" s="233"/>
      <c r="W26" s="233"/>
      <c r="X26" s="234"/>
      <c r="Y26" s="251"/>
      <c r="Z26" s="172"/>
    </row>
    <row r="27" spans="2:26" s="117" customFormat="1">
      <c r="B27" s="118"/>
      <c r="C27" s="119"/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/>
      <c r="C28" s="119"/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/>
      <c r="C29" s="119"/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/>
      <c r="C30" s="119"/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/>
      <c r="C31" s="119"/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/>
      <c r="C32" s="119"/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/>
      <c r="C33" s="119"/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/>
      <c r="C34" s="119"/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/>
      <c r="C35" s="119"/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/>
      <c r="C36" s="119"/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/>
      <c r="C37" s="119"/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/>
      <c r="C38" s="119"/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/>
      <c r="C39" s="119"/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/>
      <c r="C40" s="119"/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/>
      <c r="C41" s="119"/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24">
    <cfRule type="duplicateValues" dxfId="12" priority="4"/>
  </conditionalFormatting>
  <conditionalFormatting sqref="E25:F41 Y12:Y41">
    <cfRule type="duplicateValues" dxfId="11" priority="35"/>
  </conditionalFormatting>
  <conditionalFormatting sqref="F11:F41">
    <cfRule type="expression" dxfId="10" priority="3">
      <formula>ISERROR(F11)</formula>
    </cfRule>
  </conditionalFormatting>
  <conditionalFormatting sqref="H12:X24">
    <cfRule type="expression" dxfId="9" priority="1">
      <formula>ISERROR(H12)</formula>
    </cfRule>
  </conditionalFormatting>
  <conditionalFormatting sqref="H11:Y11 Y12:Y24 H25:Y41">
    <cfRule type="expression" dxfId="8" priority="13">
      <formula>ISERROR(H11)</formula>
    </cfRule>
  </conditionalFormatting>
  <dataValidations disablePrompts="1"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2:K24 M12:X24 C13:C24" unlockedFormula="1"/>
    <ignoredError sqref="L12:L24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E25:E26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353</v>
      </c>
      <c r="B1" s="175">
        <v>42173</v>
      </c>
      <c r="D1" s="8" t="s">
        <v>441</v>
      </c>
      <c r="F1" s="176" t="s">
        <v>537</v>
      </c>
      <c r="N1" s="11"/>
    </row>
    <row r="2" spans="1:14" ht="25.5">
      <c r="A2" s="177" t="s">
        <v>277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323</v>
      </c>
      <c r="D95" t="s">
        <v>278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328</v>
      </c>
      <c r="D96" t="s">
        <v>278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333</v>
      </c>
      <c r="D97" t="s">
        <v>278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338</v>
      </c>
      <c r="D98" t="s">
        <v>278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291</v>
      </c>
      <c r="D99" t="s">
        <v>278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295</v>
      </c>
      <c r="D100" t="s">
        <v>278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299</v>
      </c>
      <c r="D101" t="s">
        <v>278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303</v>
      </c>
      <c r="D102" t="s">
        <v>278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307</v>
      </c>
      <c r="D103" t="s">
        <v>278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311</v>
      </c>
      <c r="D104" t="s">
        <v>278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315</v>
      </c>
      <c r="D105" t="s">
        <v>278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319</v>
      </c>
      <c r="D106" t="s">
        <v>278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324</v>
      </c>
      <c r="D107" t="s">
        <v>278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329</v>
      </c>
      <c r="D108" t="s">
        <v>278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334</v>
      </c>
      <c r="D109" t="s">
        <v>278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339</v>
      </c>
      <c r="D110" t="s">
        <v>278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279</v>
      </c>
      <c r="D111" t="s">
        <v>278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280</v>
      </c>
      <c r="D112" t="s">
        <v>278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281</v>
      </c>
      <c r="D113" t="s">
        <v>278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282</v>
      </c>
      <c r="D114" t="s">
        <v>278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292</v>
      </c>
      <c r="D115" t="s">
        <v>278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296</v>
      </c>
      <c r="D116" t="s">
        <v>278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300</v>
      </c>
      <c r="D117" t="s">
        <v>278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304</v>
      </c>
      <c r="D118" t="s">
        <v>278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283</v>
      </c>
      <c r="D119" t="s">
        <v>278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285</v>
      </c>
      <c r="D120" t="s">
        <v>278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287</v>
      </c>
      <c r="D121" t="s">
        <v>278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289</v>
      </c>
      <c r="D122" t="s">
        <v>278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325</v>
      </c>
      <c r="D123" t="s">
        <v>278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330</v>
      </c>
      <c r="D124" t="s">
        <v>278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335</v>
      </c>
      <c r="D125" t="s">
        <v>278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340</v>
      </c>
      <c r="D126" t="s">
        <v>278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293</v>
      </c>
      <c r="D127" t="s">
        <v>278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297</v>
      </c>
      <c r="D128" t="s">
        <v>278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301</v>
      </c>
      <c r="D129" t="s">
        <v>278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305</v>
      </c>
      <c r="D130" t="s">
        <v>278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294</v>
      </c>
      <c r="D131" t="s">
        <v>278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298</v>
      </c>
      <c r="D132" t="s">
        <v>278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302</v>
      </c>
      <c r="D133" t="s">
        <v>278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306</v>
      </c>
      <c r="D134" t="s">
        <v>278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308</v>
      </c>
      <c r="D135" t="s">
        <v>278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312</v>
      </c>
      <c r="D136" t="s">
        <v>278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316</v>
      </c>
      <c r="D137" t="s">
        <v>278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320</v>
      </c>
      <c r="D138" t="s">
        <v>278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309</v>
      </c>
      <c r="D139" t="s">
        <v>278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313</v>
      </c>
      <c r="D140" t="s">
        <v>278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317</v>
      </c>
      <c r="D141" t="s">
        <v>278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321</v>
      </c>
      <c r="D142" t="s">
        <v>278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284</v>
      </c>
      <c r="D143" t="s">
        <v>278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286</v>
      </c>
      <c r="D144" t="s">
        <v>278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288</v>
      </c>
      <c r="D145" t="s">
        <v>278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290</v>
      </c>
      <c r="D146" t="s">
        <v>278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310</v>
      </c>
      <c r="D147" t="s">
        <v>278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314</v>
      </c>
      <c r="D148" t="s">
        <v>278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318</v>
      </c>
      <c r="D149" t="s">
        <v>278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322</v>
      </c>
      <c r="D150" t="s">
        <v>278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326</v>
      </c>
      <c r="D151" t="s">
        <v>278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331</v>
      </c>
      <c r="D152" t="s">
        <v>278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336</v>
      </c>
      <c r="D153" t="s">
        <v>278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341</v>
      </c>
      <c r="D154" t="s">
        <v>278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327</v>
      </c>
      <c r="D155" t="s">
        <v>278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332</v>
      </c>
      <c r="D156" t="s">
        <v>278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337</v>
      </c>
      <c r="D157" t="s">
        <v>278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342</v>
      </c>
      <c r="D158" t="s">
        <v>278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U11" sqref="U11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4.710937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433</v>
      </c>
    </row>
    <row r="3" spans="2:30" ht="15" customHeight="1">
      <c r="B3" s="65"/>
    </row>
    <row r="4" spans="2:30" ht="15" customHeight="1">
      <c r="B4" s="47" t="s">
        <v>432</v>
      </c>
      <c r="C4" s="43" t="str">
        <f>Netzbetreiber!$D$9</f>
        <v>Energie- und Wasserversorgung Kirchzarten GmbH</v>
      </c>
      <c r="D4" s="57"/>
      <c r="G4" s="57"/>
      <c r="I4" s="57"/>
      <c r="J4" s="58"/>
      <c r="M4" s="66" t="s">
        <v>531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431</v>
      </c>
      <c r="C5" s="44" t="str">
        <f>Netzbetreiber!D28</f>
        <v>EWK</v>
      </c>
      <c r="D5" s="25"/>
      <c r="E5" s="57"/>
      <c r="F5" s="57"/>
      <c r="G5" s="57"/>
      <c r="I5" s="57"/>
      <c r="J5" s="57"/>
      <c r="K5" s="57"/>
      <c r="L5" s="57"/>
      <c r="M5" s="67" t="s">
        <v>498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429</v>
      </c>
      <c r="C6" s="43" t="str">
        <f>Netzbetreiber!$D$11</f>
        <v>9870103600002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133</v>
      </c>
      <c r="C7" s="42">
        <f>Netzbetreiber!$D$6</f>
        <v>42644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321" t="s">
        <v>445</v>
      </c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3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454</v>
      </c>
      <c r="N9" s="69" t="s">
        <v>378</v>
      </c>
      <c r="O9" s="70" t="s">
        <v>379</v>
      </c>
      <c r="P9" s="70" t="s">
        <v>380</v>
      </c>
      <c r="Q9" s="70" t="s">
        <v>381</v>
      </c>
      <c r="R9" s="70" t="s">
        <v>382</v>
      </c>
      <c r="S9" s="70" t="s">
        <v>383</v>
      </c>
      <c r="T9" s="70" t="s">
        <v>384</v>
      </c>
      <c r="U9" s="70" t="s">
        <v>385</v>
      </c>
      <c r="V9" s="70" t="s">
        <v>386</v>
      </c>
      <c r="W9" s="70" t="s">
        <v>387</v>
      </c>
      <c r="X9" s="70" t="s">
        <v>388</v>
      </c>
      <c r="Y9" s="70" t="s">
        <v>389</v>
      </c>
      <c r="Z9" s="70" t="s">
        <v>390</v>
      </c>
      <c r="AA9" s="70" t="s">
        <v>391</v>
      </c>
      <c r="AB9" s="70" t="s">
        <v>392</v>
      </c>
      <c r="AC9" s="71" t="s">
        <v>393</v>
      </c>
      <c r="AD9" s="71" t="s">
        <v>427</v>
      </c>
    </row>
    <row r="10" spans="2:30" ht="72" customHeight="1" thickBot="1">
      <c r="B10" s="326" t="s">
        <v>575</v>
      </c>
      <c r="C10" s="327"/>
      <c r="D10" s="72">
        <v>2</v>
      </c>
      <c r="E10" s="73" t="str">
        <f>IF(ISERROR(HLOOKUP(E$11,$M$9:$AD$35,$D10,0)),"",HLOOKUP(E$11,$M$9:$AD$35,$D10,0))</f>
        <v/>
      </c>
      <c r="F10" s="324" t="s">
        <v>403</v>
      </c>
      <c r="G10" s="324"/>
      <c r="H10" s="324"/>
      <c r="I10" s="324"/>
      <c r="J10" s="324"/>
      <c r="K10" s="324"/>
      <c r="L10" s="325"/>
      <c r="M10" s="74" t="s">
        <v>455</v>
      </c>
      <c r="N10" s="75" t="s">
        <v>456</v>
      </c>
      <c r="O10" s="76" t="s">
        <v>457</v>
      </c>
      <c r="P10" s="77" t="s">
        <v>458</v>
      </c>
      <c r="Q10" s="77" t="s">
        <v>459</v>
      </c>
      <c r="R10" s="77" t="s">
        <v>460</v>
      </c>
      <c r="S10" s="77" t="s">
        <v>461</v>
      </c>
      <c r="T10" s="77" t="s">
        <v>462</v>
      </c>
      <c r="U10" s="77" t="s">
        <v>463</v>
      </c>
      <c r="V10" s="77" t="s">
        <v>464</v>
      </c>
      <c r="W10" s="77" t="s">
        <v>465</v>
      </c>
      <c r="X10" s="77" t="s">
        <v>466</v>
      </c>
      <c r="Y10" s="77" t="s">
        <v>467</v>
      </c>
      <c r="Z10" s="77" t="s">
        <v>468</v>
      </c>
      <c r="AA10" s="77" t="s">
        <v>469</v>
      </c>
      <c r="AB10" s="77" t="s">
        <v>470</v>
      </c>
      <c r="AC10" s="78" t="s">
        <v>471</v>
      </c>
      <c r="AD10" s="79" t="s">
        <v>428</v>
      </c>
    </row>
    <row r="11" spans="2:30" ht="15.75" thickBot="1">
      <c r="B11" s="80" t="s">
        <v>426</v>
      </c>
      <c r="C11" s="81"/>
      <c r="D11" s="82">
        <v>3</v>
      </c>
      <c r="E11" s="83"/>
      <c r="F11" s="84" t="s">
        <v>395</v>
      </c>
      <c r="G11" s="85" t="s">
        <v>396</v>
      </c>
      <c r="H11" s="85" t="s">
        <v>397</v>
      </c>
      <c r="I11" s="85" t="s">
        <v>398</v>
      </c>
      <c r="J11" s="85" t="s">
        <v>399</v>
      </c>
      <c r="K11" s="85" t="s">
        <v>400</v>
      </c>
      <c r="L11" s="86" t="s">
        <v>401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1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404</v>
      </c>
      <c r="C12" s="88"/>
      <c r="D12" s="89">
        <v>4</v>
      </c>
      <c r="E12" s="261">
        <f>MIN(SUMPRODUCT($M$11:$AD$11,M12:AD12),1)</f>
        <v>1</v>
      </c>
      <c r="F12" s="258" t="s">
        <v>401</v>
      </c>
      <c r="G12" s="59" t="s">
        <v>401</v>
      </c>
      <c r="H12" s="59" t="s">
        <v>401</v>
      </c>
      <c r="I12" s="59" t="s">
        <v>401</v>
      </c>
      <c r="J12" s="59" t="s">
        <v>401</v>
      </c>
      <c r="K12" s="59" t="s">
        <v>401</v>
      </c>
      <c r="L12" s="60" t="s">
        <v>401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405</v>
      </c>
      <c r="C13" s="95"/>
      <c r="D13" s="89">
        <v>5</v>
      </c>
      <c r="E13" s="262">
        <f t="shared" ref="E13:E35" si="0">MIN(SUMPRODUCT($M$11:$AD$11,M13:AD13),1)</f>
        <v>1</v>
      </c>
      <c r="F13" s="259" t="s">
        <v>401</v>
      </c>
      <c r="G13" s="61" t="s">
        <v>401</v>
      </c>
      <c r="H13" s="61" t="s">
        <v>401</v>
      </c>
      <c r="I13" s="61" t="s">
        <v>401</v>
      </c>
      <c r="J13" s="61" t="s">
        <v>401</v>
      </c>
      <c r="K13" s="61" t="s">
        <v>401</v>
      </c>
      <c r="L13" s="62" t="s">
        <v>401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406</v>
      </c>
      <c r="C14" s="95"/>
      <c r="D14" s="89">
        <v>6</v>
      </c>
      <c r="E14" s="262">
        <f t="shared" si="0"/>
        <v>0</v>
      </c>
      <c r="F14" s="259" t="s">
        <v>401</v>
      </c>
      <c r="G14" s="61" t="s">
        <v>407</v>
      </c>
      <c r="H14" s="61" t="s">
        <v>407</v>
      </c>
      <c r="I14" s="61" t="s">
        <v>407</v>
      </c>
      <c r="J14" s="61" t="s">
        <v>407</v>
      </c>
      <c r="K14" s="61" t="s">
        <v>407</v>
      </c>
      <c r="L14" s="62" t="s">
        <v>407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408</v>
      </c>
      <c r="C15" s="95"/>
      <c r="D15" s="89">
        <v>7</v>
      </c>
      <c r="E15" s="262">
        <f t="shared" si="0"/>
        <v>0</v>
      </c>
      <c r="F15" s="259" t="s">
        <v>407</v>
      </c>
      <c r="G15" s="61" t="s">
        <v>400</v>
      </c>
      <c r="H15" s="61" t="s">
        <v>407</v>
      </c>
      <c r="I15" s="61" t="s">
        <v>407</v>
      </c>
      <c r="J15" s="61" t="s">
        <v>407</v>
      </c>
      <c r="K15" s="61" t="s">
        <v>407</v>
      </c>
      <c r="L15" s="62" t="s">
        <v>407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420</v>
      </c>
      <c r="C16" s="95"/>
      <c r="D16" s="89">
        <v>8</v>
      </c>
      <c r="E16" s="262">
        <f t="shared" si="0"/>
        <v>1</v>
      </c>
      <c r="F16" s="259" t="s">
        <v>407</v>
      </c>
      <c r="G16" s="61" t="s">
        <v>407</v>
      </c>
      <c r="H16" s="61" t="s">
        <v>407</v>
      </c>
      <c r="I16" s="61" t="s">
        <v>407</v>
      </c>
      <c r="J16" s="61" t="s">
        <v>401</v>
      </c>
      <c r="K16" s="61" t="s">
        <v>407</v>
      </c>
      <c r="L16" s="62" t="s">
        <v>407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421</v>
      </c>
      <c r="C17" s="95"/>
      <c r="D17" s="89">
        <v>9</v>
      </c>
      <c r="E17" s="262">
        <f t="shared" si="0"/>
        <v>1</v>
      </c>
      <c r="F17" s="259" t="s">
        <v>407</v>
      </c>
      <c r="G17" s="61" t="s">
        <v>407</v>
      </c>
      <c r="H17" s="61" t="s">
        <v>407</v>
      </c>
      <c r="I17" s="61" t="s">
        <v>407</v>
      </c>
      <c r="J17" s="61" t="s">
        <v>407</v>
      </c>
      <c r="K17" s="61" t="s">
        <v>407</v>
      </c>
      <c r="L17" s="62" t="s">
        <v>401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422</v>
      </c>
      <c r="C18" s="95"/>
      <c r="D18" s="89">
        <v>10</v>
      </c>
      <c r="E18" s="262">
        <f t="shared" si="0"/>
        <v>1</v>
      </c>
      <c r="F18" s="259" t="s">
        <v>401</v>
      </c>
      <c r="G18" s="61" t="s">
        <v>407</v>
      </c>
      <c r="H18" s="61" t="s">
        <v>407</v>
      </c>
      <c r="I18" s="61" t="s">
        <v>407</v>
      </c>
      <c r="J18" s="61" t="s">
        <v>407</v>
      </c>
      <c r="K18" s="61" t="s">
        <v>407</v>
      </c>
      <c r="L18" s="62" t="s">
        <v>407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629</v>
      </c>
      <c r="C19" s="95"/>
      <c r="D19" s="89"/>
      <c r="E19" s="262">
        <v>1</v>
      </c>
      <c r="F19" s="259" t="s">
        <v>401</v>
      </c>
      <c r="G19" s="61" t="s">
        <v>401</v>
      </c>
      <c r="H19" s="61" t="s">
        <v>401</v>
      </c>
      <c r="I19" s="61" t="s">
        <v>401</v>
      </c>
      <c r="J19" s="61" t="s">
        <v>401</v>
      </c>
      <c r="K19" s="61" t="s">
        <v>401</v>
      </c>
      <c r="L19" s="62" t="s">
        <v>401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5">
      <c r="B20" s="99" t="s">
        <v>409</v>
      </c>
      <c r="C20" s="95"/>
      <c r="D20" s="89">
        <v>11</v>
      </c>
      <c r="E20" s="262">
        <f t="shared" si="0"/>
        <v>1</v>
      </c>
      <c r="F20" s="259" t="s">
        <v>401</v>
      </c>
      <c r="G20" s="61" t="s">
        <v>401</v>
      </c>
      <c r="H20" s="61" t="s">
        <v>401</v>
      </c>
      <c r="I20" s="61" t="s">
        <v>401</v>
      </c>
      <c r="J20" s="61" t="s">
        <v>401</v>
      </c>
      <c r="K20" s="61" t="s">
        <v>401</v>
      </c>
      <c r="L20" s="62" t="s">
        <v>401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627</v>
      </c>
      <c r="C21" s="95"/>
      <c r="D21" s="89">
        <v>12</v>
      </c>
      <c r="E21" s="262">
        <f t="shared" si="0"/>
        <v>1</v>
      </c>
      <c r="F21" s="259" t="s">
        <v>407</v>
      </c>
      <c r="G21" s="61" t="s">
        <v>407</v>
      </c>
      <c r="H21" s="61" t="s">
        <v>407</v>
      </c>
      <c r="I21" s="61" t="s">
        <v>401</v>
      </c>
      <c r="J21" s="61" t="s">
        <v>407</v>
      </c>
      <c r="K21" s="61" t="s">
        <v>407</v>
      </c>
      <c r="L21" s="62" t="s">
        <v>407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423</v>
      </c>
      <c r="C22" s="95"/>
      <c r="D22" s="89">
        <v>13</v>
      </c>
      <c r="E22" s="262">
        <f t="shared" si="0"/>
        <v>1</v>
      </c>
      <c r="F22" s="259" t="s">
        <v>407</v>
      </c>
      <c r="G22" s="61" t="s">
        <v>407</v>
      </c>
      <c r="H22" s="61" t="s">
        <v>407</v>
      </c>
      <c r="I22" s="61" t="s">
        <v>407</v>
      </c>
      <c r="J22" s="61" t="s">
        <v>407</v>
      </c>
      <c r="K22" s="61" t="s">
        <v>407</v>
      </c>
      <c r="L22" s="62" t="s">
        <v>401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424</v>
      </c>
      <c r="C23" s="95"/>
      <c r="D23" s="89">
        <v>14</v>
      </c>
      <c r="E23" s="262">
        <f t="shared" si="0"/>
        <v>1</v>
      </c>
      <c r="F23" s="259" t="s">
        <v>401</v>
      </c>
      <c r="G23" s="61" t="s">
        <v>407</v>
      </c>
      <c r="H23" s="61" t="s">
        <v>407</v>
      </c>
      <c r="I23" s="61" t="s">
        <v>407</v>
      </c>
      <c r="J23" s="61" t="s">
        <v>407</v>
      </c>
      <c r="K23" s="61" t="s">
        <v>407</v>
      </c>
      <c r="L23" s="62" t="s">
        <v>407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425</v>
      </c>
      <c r="C24" s="95"/>
      <c r="D24" s="89">
        <v>15</v>
      </c>
      <c r="E24" s="262">
        <f t="shared" si="0"/>
        <v>1</v>
      </c>
      <c r="F24" s="259" t="s">
        <v>407</v>
      </c>
      <c r="G24" s="61" t="s">
        <v>407</v>
      </c>
      <c r="H24" s="61" t="s">
        <v>407</v>
      </c>
      <c r="I24" s="61" t="s">
        <v>401</v>
      </c>
      <c r="J24" s="61" t="s">
        <v>407</v>
      </c>
      <c r="K24" s="61" t="s">
        <v>407</v>
      </c>
      <c r="L24" s="62" t="s">
        <v>407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410</v>
      </c>
      <c r="C25" s="95"/>
      <c r="D25" s="89">
        <v>16</v>
      </c>
      <c r="E25" s="262">
        <f t="shared" si="0"/>
        <v>0</v>
      </c>
      <c r="F25" s="259" t="s">
        <v>401</v>
      </c>
      <c r="G25" s="61" t="s">
        <v>401</v>
      </c>
      <c r="H25" s="61" t="s">
        <v>401</v>
      </c>
      <c r="I25" s="61" t="s">
        <v>401</v>
      </c>
      <c r="J25" s="61" t="s">
        <v>401</v>
      </c>
      <c r="K25" s="61" t="s">
        <v>401</v>
      </c>
      <c r="L25" s="62" t="s">
        <v>401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411</v>
      </c>
      <c r="C26" s="95"/>
      <c r="D26" s="89">
        <v>17</v>
      </c>
      <c r="E26" s="262">
        <f t="shared" si="0"/>
        <v>0</v>
      </c>
      <c r="F26" s="259" t="s">
        <v>401</v>
      </c>
      <c r="G26" s="61" t="s">
        <v>401</v>
      </c>
      <c r="H26" s="61" t="s">
        <v>401</v>
      </c>
      <c r="I26" s="61" t="s">
        <v>401</v>
      </c>
      <c r="J26" s="61" t="s">
        <v>401</v>
      </c>
      <c r="K26" s="61" t="s">
        <v>401</v>
      </c>
      <c r="L26" s="62" t="s">
        <v>401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628</v>
      </c>
      <c r="C27" s="95"/>
      <c r="D27" s="89"/>
      <c r="E27" s="262">
        <v>1</v>
      </c>
      <c r="F27" s="259" t="s">
        <v>401</v>
      </c>
      <c r="G27" s="61" t="s">
        <v>401</v>
      </c>
      <c r="H27" s="61" t="s">
        <v>401</v>
      </c>
      <c r="I27" s="61" t="s">
        <v>401</v>
      </c>
      <c r="J27" s="61" t="s">
        <v>401</v>
      </c>
      <c r="K27" s="61" t="s">
        <v>401</v>
      </c>
      <c r="L27" s="62" t="s">
        <v>401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412</v>
      </c>
      <c r="C28" s="95"/>
      <c r="D28" s="89">
        <v>18</v>
      </c>
      <c r="E28" s="262">
        <f t="shared" si="0"/>
        <v>1</v>
      </c>
      <c r="F28" s="259" t="s">
        <v>401</v>
      </c>
      <c r="G28" s="61" t="s">
        <v>401</v>
      </c>
      <c r="H28" s="61" t="s">
        <v>401</v>
      </c>
      <c r="I28" s="61" t="s">
        <v>401</v>
      </c>
      <c r="J28" s="61" t="s">
        <v>401</v>
      </c>
      <c r="K28" s="61" t="s">
        <v>401</v>
      </c>
      <c r="L28" s="62" t="s">
        <v>401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413</v>
      </c>
      <c r="C29" s="95"/>
      <c r="D29" s="89">
        <v>19</v>
      </c>
      <c r="E29" s="262">
        <v>1</v>
      </c>
      <c r="F29" s="259" t="s">
        <v>401</v>
      </c>
      <c r="G29" s="259" t="s">
        <v>401</v>
      </c>
      <c r="H29" s="259" t="s">
        <v>401</v>
      </c>
      <c r="I29" s="259" t="s">
        <v>401</v>
      </c>
      <c r="J29" s="259" t="s">
        <v>401</v>
      </c>
      <c r="K29" s="259" t="s">
        <v>401</v>
      </c>
      <c r="L29" s="259" t="s">
        <v>401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414</v>
      </c>
      <c r="C30" s="95"/>
      <c r="D30" s="89">
        <v>20</v>
      </c>
      <c r="E30" s="262">
        <f t="shared" si="0"/>
        <v>1</v>
      </c>
      <c r="F30" s="259" t="s">
        <v>401</v>
      </c>
      <c r="G30" s="61" t="s">
        <v>401</v>
      </c>
      <c r="H30" s="61" t="s">
        <v>401</v>
      </c>
      <c r="I30" s="61" t="s">
        <v>401</v>
      </c>
      <c r="J30" s="61" t="s">
        <v>401</v>
      </c>
      <c r="K30" s="61" t="s">
        <v>401</v>
      </c>
      <c r="L30" s="62" t="s">
        <v>401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415</v>
      </c>
      <c r="C31" s="95"/>
      <c r="D31" s="89">
        <v>21</v>
      </c>
      <c r="E31" s="262">
        <f t="shared" si="0"/>
        <v>0</v>
      </c>
      <c r="F31" s="259" t="s">
        <v>407</v>
      </c>
      <c r="G31" s="61" t="s">
        <v>407</v>
      </c>
      <c r="H31" s="61" t="s">
        <v>401</v>
      </c>
      <c r="I31" s="61" t="s">
        <v>407</v>
      </c>
      <c r="J31" s="61" t="s">
        <v>407</v>
      </c>
      <c r="K31" s="61" t="s">
        <v>407</v>
      </c>
      <c r="L31" s="62" t="s">
        <v>407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416</v>
      </c>
      <c r="C32" s="95"/>
      <c r="D32" s="89">
        <v>22</v>
      </c>
      <c r="E32" s="262">
        <f t="shared" si="0"/>
        <v>0</v>
      </c>
      <c r="F32" s="259" t="s">
        <v>400</v>
      </c>
      <c r="G32" s="61" t="s">
        <v>400</v>
      </c>
      <c r="H32" s="61" t="s">
        <v>400</v>
      </c>
      <c r="I32" s="61" t="s">
        <v>400</v>
      </c>
      <c r="J32" s="61" t="s">
        <v>400</v>
      </c>
      <c r="K32" s="61" t="s">
        <v>400</v>
      </c>
      <c r="L32" s="62" t="s">
        <v>401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417</v>
      </c>
      <c r="C33" s="95"/>
      <c r="D33" s="89">
        <v>23</v>
      </c>
      <c r="E33" s="262">
        <f t="shared" si="0"/>
        <v>1</v>
      </c>
      <c r="F33" s="259" t="s">
        <v>401</v>
      </c>
      <c r="G33" s="61" t="s">
        <v>401</v>
      </c>
      <c r="H33" s="61" t="s">
        <v>401</v>
      </c>
      <c r="I33" s="61" t="s">
        <v>401</v>
      </c>
      <c r="J33" s="61" t="s">
        <v>401</v>
      </c>
      <c r="K33" s="61" t="s">
        <v>401</v>
      </c>
      <c r="L33" s="62" t="s">
        <v>401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418</v>
      </c>
      <c r="C34" s="95"/>
      <c r="D34" s="89">
        <v>24</v>
      </c>
      <c r="E34" s="262">
        <f t="shared" si="0"/>
        <v>1</v>
      </c>
      <c r="F34" s="259" t="s">
        <v>401</v>
      </c>
      <c r="G34" s="61" t="s">
        <v>401</v>
      </c>
      <c r="H34" s="61" t="s">
        <v>401</v>
      </c>
      <c r="I34" s="61" t="s">
        <v>401</v>
      </c>
      <c r="J34" s="61" t="s">
        <v>401</v>
      </c>
      <c r="K34" s="61" t="s">
        <v>401</v>
      </c>
      <c r="L34" s="62" t="s">
        <v>401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419</v>
      </c>
      <c r="C35" s="101"/>
      <c r="D35" s="102">
        <v>25</v>
      </c>
      <c r="E35" s="263">
        <f t="shared" si="0"/>
        <v>0</v>
      </c>
      <c r="F35" s="260" t="s">
        <v>400</v>
      </c>
      <c r="G35" s="63" t="s">
        <v>400</v>
      </c>
      <c r="H35" s="63" t="s">
        <v>400</v>
      </c>
      <c r="I35" s="63" t="s">
        <v>400</v>
      </c>
      <c r="J35" s="63" t="s">
        <v>400</v>
      </c>
      <c r="K35" s="63" t="s">
        <v>400</v>
      </c>
      <c r="L35" s="64" t="s">
        <v>401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B3119-9B9F-4893-ABF6-75DD6930C0CC}">
  <dimension ref="B2:D111"/>
  <sheetViews>
    <sheetView zoomScale="85" zoomScaleNormal="85" workbookViewId="0">
      <pane xSplit="3" ySplit="2" topLeftCell="D84" activePane="bottomRight" state="frozen"/>
      <selection pane="topRight" activeCell="D1" sqref="D1"/>
      <selection pane="bottomLeft" activeCell="A3" sqref="A3"/>
      <selection pane="bottomRight" activeCell="D119" sqref="D119"/>
    </sheetView>
  </sheetViews>
  <sheetFormatPr baseColWidth="10" defaultColWidth="11.42578125" defaultRowHeight="15"/>
  <cols>
    <col min="1" max="1" width="11.42578125" style="286"/>
    <col min="2" max="3" width="14.140625" style="286" bestFit="1" customWidth="1"/>
    <col min="4" max="4" width="88.140625" style="286" bestFit="1" customWidth="1"/>
    <col min="5" max="16384" width="11.42578125" style="286"/>
  </cols>
  <sheetData>
    <row r="2" spans="2:4" ht="15.75">
      <c r="B2" s="291" t="s">
        <v>643</v>
      </c>
      <c r="C2" s="292" t="s">
        <v>644</v>
      </c>
      <c r="D2" s="293" t="s">
        <v>652</v>
      </c>
    </row>
    <row r="3" spans="2:4">
      <c r="B3" s="294">
        <v>42644</v>
      </c>
      <c r="C3" s="295">
        <v>42674</v>
      </c>
      <c r="D3" s="310">
        <v>10.189193548387101</v>
      </c>
    </row>
    <row r="4" spans="2:4">
      <c r="B4" s="294">
        <v>42675</v>
      </c>
      <c r="C4" s="295">
        <v>42704</v>
      </c>
      <c r="D4" s="310">
        <v>6.2384999999999993</v>
      </c>
    </row>
    <row r="5" spans="2:4">
      <c r="B5" s="294">
        <v>42705</v>
      </c>
      <c r="C5" s="295">
        <v>42735</v>
      </c>
      <c r="D5" s="310">
        <v>2.9084946236559159</v>
      </c>
    </row>
    <row r="6" spans="2:4">
      <c r="B6" s="294">
        <v>42736</v>
      </c>
      <c r="C6" s="295">
        <v>42766</v>
      </c>
      <c r="D6" s="310">
        <v>1.5066359447004609</v>
      </c>
    </row>
    <row r="7" spans="2:4">
      <c r="B7" s="294">
        <v>42767</v>
      </c>
      <c r="C7" s="295">
        <v>42794</v>
      </c>
      <c r="D7" s="310">
        <v>1.17746192893401</v>
      </c>
    </row>
    <row r="8" spans="2:4">
      <c r="B8" s="294">
        <v>42795</v>
      </c>
      <c r="C8" s="295">
        <v>42825</v>
      </c>
      <c r="D8" s="310">
        <v>5.6243317972350271</v>
      </c>
    </row>
    <row r="9" spans="2:4">
      <c r="B9" s="294">
        <v>42826</v>
      </c>
      <c r="C9" s="295">
        <v>42855</v>
      </c>
      <c r="D9" s="310">
        <v>10.133857142857147</v>
      </c>
    </row>
    <row r="10" spans="2:4">
      <c r="B10" s="294">
        <v>42856</v>
      </c>
      <c r="C10" s="295">
        <v>42886</v>
      </c>
      <c r="D10" s="310">
        <v>13.516175115207373</v>
      </c>
    </row>
    <row r="11" spans="2:4">
      <c r="B11" s="294">
        <v>42887</v>
      </c>
      <c r="C11" s="295">
        <v>42916</v>
      </c>
      <c r="D11" s="310">
        <v>17.118714285714269</v>
      </c>
    </row>
    <row r="12" spans="2:4">
      <c r="B12" s="294">
        <v>42917</v>
      </c>
      <c r="C12" s="295">
        <v>42947</v>
      </c>
      <c r="D12" s="310">
        <v>19.041013824884789</v>
      </c>
    </row>
    <row r="13" spans="2:4">
      <c r="B13" s="294">
        <v>42948</v>
      </c>
      <c r="C13" s="295">
        <v>42978</v>
      </c>
      <c r="D13" s="310">
        <v>18.529308755760368</v>
      </c>
    </row>
    <row r="14" spans="2:4">
      <c r="B14" s="294">
        <v>42979</v>
      </c>
      <c r="C14" s="295">
        <v>43008</v>
      </c>
      <c r="D14" s="310">
        <v>14.465523809523811</v>
      </c>
    </row>
    <row r="15" spans="2:4">
      <c r="B15" s="296">
        <v>43009</v>
      </c>
      <c r="C15" s="297">
        <v>43039</v>
      </c>
      <c r="D15" s="311">
        <v>10.04188940092166</v>
      </c>
    </row>
    <row r="16" spans="2:4">
      <c r="B16" s="294">
        <v>43040</v>
      </c>
      <c r="C16" s="298">
        <v>43069</v>
      </c>
      <c r="D16" s="312">
        <v>6.4761904761904727</v>
      </c>
    </row>
    <row r="17" spans="2:4">
      <c r="B17" s="294">
        <v>43070</v>
      </c>
      <c r="C17" s="298">
        <v>43100</v>
      </c>
      <c r="D17" s="310">
        <v>3.4560829493087581</v>
      </c>
    </row>
    <row r="18" spans="2:4">
      <c r="B18" s="294">
        <v>43101</v>
      </c>
      <c r="C18" s="298">
        <v>43131</v>
      </c>
      <c r="D18" s="310">
        <v>1.7252822580645157</v>
      </c>
    </row>
    <row r="19" spans="2:4">
      <c r="B19" s="294">
        <v>43132</v>
      </c>
      <c r="C19" s="298">
        <v>43159</v>
      </c>
      <c r="D19" s="310">
        <v>1.6641592920353985</v>
      </c>
    </row>
    <row r="20" spans="2:4">
      <c r="B20" s="294">
        <v>43160</v>
      </c>
      <c r="C20" s="298">
        <v>43190</v>
      </c>
      <c r="D20" s="310">
        <v>5.5294354838709721</v>
      </c>
    </row>
    <row r="21" spans="2:4">
      <c r="B21" s="294">
        <v>43191</v>
      </c>
      <c r="C21" s="298">
        <v>43220</v>
      </c>
      <c r="D21" s="310">
        <v>9.9531666666666698</v>
      </c>
    </row>
    <row r="22" spans="2:4">
      <c r="B22" s="294">
        <v>43221</v>
      </c>
      <c r="C22" s="298">
        <v>43251</v>
      </c>
      <c r="D22" s="310">
        <v>13.44959677419355</v>
      </c>
    </row>
    <row r="23" spans="2:4">
      <c r="B23" s="294">
        <v>43252</v>
      </c>
      <c r="C23" s="298">
        <v>43281</v>
      </c>
      <c r="D23" s="310">
        <v>17.131624999999985</v>
      </c>
    </row>
    <row r="24" spans="2:4">
      <c r="B24" s="294">
        <v>43282</v>
      </c>
      <c r="C24" s="298">
        <v>43312</v>
      </c>
      <c r="D24" s="310">
        <v>19.115524193548382</v>
      </c>
    </row>
    <row r="25" spans="2:4">
      <c r="B25" s="294">
        <v>43313</v>
      </c>
      <c r="C25" s="298">
        <v>43343</v>
      </c>
      <c r="D25" s="310">
        <v>18.607258064516124</v>
      </c>
    </row>
    <row r="26" spans="2:4">
      <c r="B26" s="294">
        <v>43344</v>
      </c>
      <c r="C26" s="298">
        <v>43373</v>
      </c>
      <c r="D26" s="310">
        <v>14.74283333333333</v>
      </c>
    </row>
    <row r="27" spans="2:4">
      <c r="B27" s="296">
        <v>43374</v>
      </c>
      <c r="C27" s="301">
        <v>43404</v>
      </c>
      <c r="D27" s="311">
        <v>9.9213306451612908</v>
      </c>
    </row>
    <row r="28" spans="2:4">
      <c r="B28" s="313">
        <v>43405</v>
      </c>
      <c r="C28" s="314">
        <v>43434</v>
      </c>
      <c r="D28" s="312">
        <v>6.3140833333333282</v>
      </c>
    </row>
    <row r="29" spans="2:4">
      <c r="B29" s="294">
        <v>43435</v>
      </c>
      <c r="C29" s="295">
        <v>43465</v>
      </c>
      <c r="D29" s="310">
        <v>3.0019354838709695</v>
      </c>
    </row>
    <row r="30" spans="2:4">
      <c r="B30" s="294">
        <v>43466</v>
      </c>
      <c r="C30" s="295">
        <v>43496</v>
      </c>
      <c r="D30" s="310">
        <v>1.1054480286738342</v>
      </c>
    </row>
    <row r="31" spans="2:4">
      <c r="B31" s="294">
        <v>43497</v>
      </c>
      <c r="C31" s="295">
        <v>43524</v>
      </c>
      <c r="D31" s="310">
        <v>2.0055905511811032</v>
      </c>
    </row>
    <row r="32" spans="2:4">
      <c r="B32" s="294">
        <v>43525</v>
      </c>
      <c r="C32" s="295">
        <v>43555</v>
      </c>
      <c r="D32" s="310">
        <v>5.8350537634408628</v>
      </c>
    </row>
    <row r="33" spans="2:4">
      <c r="B33" s="294">
        <v>43556</v>
      </c>
      <c r="C33" s="295">
        <v>43585</v>
      </c>
      <c r="D33" s="310">
        <v>9.7753333333333394</v>
      </c>
    </row>
    <row r="34" spans="2:4">
      <c r="B34" s="294">
        <v>43586</v>
      </c>
      <c r="C34" s="295">
        <v>43616</v>
      </c>
      <c r="D34" s="310">
        <v>13.60845878136201</v>
      </c>
    </row>
    <row r="35" spans="2:4">
      <c r="B35" s="294">
        <v>43617</v>
      </c>
      <c r="C35" s="295">
        <v>43646</v>
      </c>
      <c r="D35" s="310">
        <v>17.397333333333322</v>
      </c>
    </row>
    <row r="36" spans="2:4">
      <c r="B36" s="294">
        <v>43647</v>
      </c>
      <c r="C36" s="295">
        <v>43677</v>
      </c>
      <c r="D36" s="310">
        <v>19.17964157706092</v>
      </c>
    </row>
    <row r="37" spans="2:4">
      <c r="B37" s="294">
        <v>43678</v>
      </c>
      <c r="C37" s="295">
        <v>43708</v>
      </c>
      <c r="D37" s="310">
        <v>18.677311827956977</v>
      </c>
    </row>
    <row r="38" spans="2:4">
      <c r="B38" s="294">
        <v>43709</v>
      </c>
      <c r="C38" s="295">
        <v>43738</v>
      </c>
      <c r="D38" s="310">
        <v>14.563962962962959</v>
      </c>
    </row>
    <row r="39" spans="2:4">
      <c r="B39" s="296">
        <v>43739</v>
      </c>
      <c r="C39" s="297">
        <v>43769</v>
      </c>
      <c r="D39" s="311">
        <v>10.037132616487453</v>
      </c>
    </row>
    <row r="40" spans="2:4">
      <c r="B40" s="294">
        <v>43770</v>
      </c>
      <c r="C40" s="298">
        <v>43799</v>
      </c>
      <c r="D40" s="312">
        <v>6.2053333333333311</v>
      </c>
    </row>
    <row r="41" spans="2:4">
      <c r="B41" s="294">
        <v>43800</v>
      </c>
      <c r="C41" s="298">
        <v>43830</v>
      </c>
      <c r="D41" s="310">
        <v>3.0030107526881729</v>
      </c>
    </row>
    <row r="42" spans="2:4">
      <c r="B42" s="294">
        <v>43831</v>
      </c>
      <c r="C42" s="298">
        <v>43861</v>
      </c>
      <c r="D42" s="310">
        <v>1.5480967741935476</v>
      </c>
    </row>
    <row r="43" spans="2:4">
      <c r="B43" s="294">
        <v>43862</v>
      </c>
      <c r="C43" s="298">
        <v>43889</v>
      </c>
      <c r="D43" s="310">
        <v>1.7784751773049656</v>
      </c>
    </row>
    <row r="44" spans="2:4">
      <c r="B44" s="294">
        <v>43891</v>
      </c>
      <c r="C44" s="298">
        <v>43921</v>
      </c>
      <c r="D44" s="310">
        <v>5.7157741935483894</v>
      </c>
    </row>
    <row r="45" spans="2:4">
      <c r="B45" s="294">
        <v>43922</v>
      </c>
      <c r="C45" s="298">
        <v>43951</v>
      </c>
      <c r="D45" s="310">
        <v>10.065400000000002</v>
      </c>
    </row>
    <row r="46" spans="2:4">
      <c r="B46" s="294">
        <v>43952</v>
      </c>
      <c r="C46" s="298">
        <v>43982</v>
      </c>
      <c r="D46" s="310">
        <v>13.793903225806448</v>
      </c>
    </row>
    <row r="47" spans="2:4">
      <c r="B47" s="294">
        <v>43983</v>
      </c>
      <c r="C47" s="298">
        <v>44012</v>
      </c>
      <c r="D47" s="310">
        <v>17.52143333333332</v>
      </c>
    </row>
    <row r="48" spans="2:4">
      <c r="B48" s="294">
        <v>44013</v>
      </c>
      <c r="C48" s="298">
        <v>44043</v>
      </c>
      <c r="D48" s="310">
        <v>19.382193548387082</v>
      </c>
    </row>
    <row r="49" spans="2:4">
      <c r="B49" s="294">
        <v>44044</v>
      </c>
      <c r="C49" s="298">
        <v>44074</v>
      </c>
      <c r="D49" s="310">
        <v>18.910645161290319</v>
      </c>
    </row>
    <row r="50" spans="2:4">
      <c r="B50" s="294">
        <v>44075</v>
      </c>
      <c r="C50" s="298">
        <v>44104</v>
      </c>
      <c r="D50" s="310">
        <v>14.729699999999994</v>
      </c>
    </row>
    <row r="51" spans="2:4">
      <c r="B51" s="296">
        <v>44105</v>
      </c>
      <c r="C51" s="301">
        <v>44135</v>
      </c>
      <c r="D51" s="311">
        <v>10.048806451612899</v>
      </c>
    </row>
    <row r="52" spans="2:4">
      <c r="B52" s="294">
        <v>44501</v>
      </c>
      <c r="C52" s="298">
        <v>44530</v>
      </c>
      <c r="D52" s="312">
        <v>6.0962666666666658</v>
      </c>
    </row>
    <row r="53" spans="2:4">
      <c r="B53" s="294">
        <v>44531</v>
      </c>
      <c r="C53" s="298">
        <v>44561</v>
      </c>
      <c r="D53" s="310">
        <v>3.1525806451612928</v>
      </c>
    </row>
    <row r="54" spans="2:4">
      <c r="B54" s="294">
        <v>44197</v>
      </c>
      <c r="C54" s="298">
        <v>44227</v>
      </c>
      <c r="D54" s="310">
        <v>1.4957478005865092</v>
      </c>
    </row>
    <row r="55" spans="2:4">
      <c r="B55" s="294">
        <v>44228</v>
      </c>
      <c r="C55" s="298">
        <v>44255</v>
      </c>
      <c r="D55" s="310">
        <v>2.0004838709677424</v>
      </c>
    </row>
    <row r="56" spans="2:4">
      <c r="B56" s="294">
        <v>44256</v>
      </c>
      <c r="C56" s="298">
        <v>44286</v>
      </c>
      <c r="D56" s="310">
        <v>5.8794428152492699</v>
      </c>
    </row>
    <row r="57" spans="2:4">
      <c r="B57" s="294">
        <v>44287</v>
      </c>
      <c r="C57" s="298">
        <v>44316</v>
      </c>
      <c r="D57" s="310">
        <v>9.9372424242424255</v>
      </c>
    </row>
    <row r="58" spans="2:4">
      <c r="B58" s="294">
        <v>44317</v>
      </c>
      <c r="C58" s="298">
        <v>44347</v>
      </c>
      <c r="D58" s="310">
        <v>13.566099706744868</v>
      </c>
    </row>
    <row r="59" spans="2:4">
      <c r="B59" s="294">
        <v>44348</v>
      </c>
      <c r="C59" s="298">
        <v>44377</v>
      </c>
      <c r="D59" s="310">
        <v>17.691787878787867</v>
      </c>
    </row>
    <row r="60" spans="2:4">
      <c r="B60" s="294">
        <v>44378</v>
      </c>
      <c r="C60" s="298">
        <v>44408</v>
      </c>
      <c r="D60" s="310">
        <v>19.464457478005855</v>
      </c>
    </row>
    <row r="61" spans="2:4">
      <c r="B61" s="294">
        <v>44409</v>
      </c>
      <c r="C61" s="298">
        <v>44439</v>
      </c>
      <c r="D61" s="310">
        <v>18.917507331378292</v>
      </c>
    </row>
    <row r="62" spans="2:4">
      <c r="B62" s="294">
        <v>44440</v>
      </c>
      <c r="C62" s="298">
        <v>44469</v>
      </c>
      <c r="D62" s="310">
        <v>14.746393939393933</v>
      </c>
    </row>
    <row r="63" spans="2:4">
      <c r="B63" s="296">
        <v>44470</v>
      </c>
      <c r="C63" s="301">
        <v>44500</v>
      </c>
      <c r="D63" s="311">
        <v>10.238211143695011</v>
      </c>
    </row>
    <row r="64" spans="2:4">
      <c r="B64" s="294">
        <v>44501</v>
      </c>
      <c r="C64" s="298">
        <v>44530</v>
      </c>
      <c r="D64" s="312">
        <v>6.0320606060606066</v>
      </c>
    </row>
    <row r="65" spans="2:4">
      <c r="B65" s="294">
        <v>44531</v>
      </c>
      <c r="C65" s="298">
        <v>44561</v>
      </c>
      <c r="D65" s="310">
        <v>3.2579472140762498</v>
      </c>
    </row>
    <row r="66" spans="2:4">
      <c r="B66" s="294">
        <v>44562</v>
      </c>
      <c r="C66" s="298">
        <v>44592</v>
      </c>
      <c r="D66" s="310">
        <v>1.6758064516129025</v>
      </c>
    </row>
    <row r="67" spans="2:4">
      <c r="B67" s="294">
        <v>44593</v>
      </c>
      <c r="C67" s="298">
        <v>44620</v>
      </c>
      <c r="D67" s="310">
        <v>2.4078466076696179</v>
      </c>
    </row>
    <row r="68" spans="2:4">
      <c r="B68" s="294">
        <v>44621</v>
      </c>
      <c r="C68" s="298">
        <v>44651</v>
      </c>
      <c r="D68" s="310">
        <v>5.9089516129032251</v>
      </c>
    </row>
    <row r="69" spans="2:4">
      <c r="B69" s="294">
        <v>44652</v>
      </c>
      <c r="C69" s="298">
        <v>44681</v>
      </c>
      <c r="D69" s="310">
        <v>10.104833333333337</v>
      </c>
    </row>
    <row r="70" spans="2:4">
      <c r="B70" s="294">
        <v>44682</v>
      </c>
      <c r="C70" s="298">
        <v>44712</v>
      </c>
      <c r="D70" s="310">
        <v>13.56524193548387</v>
      </c>
    </row>
    <row r="71" spans="2:4">
      <c r="B71" s="294">
        <v>44713</v>
      </c>
      <c r="C71" s="298">
        <v>44742</v>
      </c>
      <c r="D71" s="310">
        <v>17.632138888888875</v>
      </c>
    </row>
    <row r="72" spans="2:4">
      <c r="B72" s="294">
        <v>44743</v>
      </c>
      <c r="C72" s="298">
        <v>44773</v>
      </c>
      <c r="D72" s="310">
        <v>19.488091397849452</v>
      </c>
    </row>
    <row r="73" spans="2:4">
      <c r="B73" s="294">
        <v>44774</v>
      </c>
      <c r="C73" s="298">
        <v>44804</v>
      </c>
      <c r="D73" s="310">
        <v>19.028870967741931</v>
      </c>
    </row>
    <row r="74" spans="2:4">
      <c r="B74" s="294">
        <v>44805</v>
      </c>
      <c r="C74" s="298">
        <v>44834</v>
      </c>
      <c r="D74" s="310">
        <v>14.842861111111102</v>
      </c>
    </row>
    <row r="75" spans="2:4">
      <c r="B75" s="296">
        <v>44835</v>
      </c>
      <c r="C75" s="301">
        <v>44865</v>
      </c>
      <c r="D75" s="311">
        <v>10.250752688172044</v>
      </c>
    </row>
    <row r="76" spans="2:4" ht="15.75">
      <c r="B76" s="294">
        <v>44866</v>
      </c>
      <c r="C76" s="298">
        <v>44895</v>
      </c>
      <c r="D76" s="299">
        <v>6.0361111111111123</v>
      </c>
    </row>
    <row r="77" spans="2:4" ht="15.75">
      <c r="B77" s="294">
        <v>44896</v>
      </c>
      <c r="C77" s="298">
        <v>44926</v>
      </c>
      <c r="D77" s="300">
        <v>3.3420967741935512</v>
      </c>
    </row>
    <row r="78" spans="2:4" ht="15.75">
      <c r="B78" s="294">
        <v>44927</v>
      </c>
      <c r="C78" s="298">
        <v>44957</v>
      </c>
      <c r="D78" s="300">
        <v>1.6543424317617859</v>
      </c>
    </row>
    <row r="79" spans="2:4" ht="15.75">
      <c r="B79" s="294">
        <v>44958</v>
      </c>
      <c r="C79" s="298">
        <v>44985</v>
      </c>
      <c r="D79" s="300">
        <v>2.5611989100817447</v>
      </c>
    </row>
    <row r="80" spans="2:4" ht="15.75">
      <c r="B80" s="294">
        <v>44986</v>
      </c>
      <c r="C80" s="298">
        <v>45016</v>
      </c>
      <c r="D80" s="300">
        <v>5.8725310173697274</v>
      </c>
    </row>
    <row r="81" spans="2:4" ht="15.75">
      <c r="B81" s="294">
        <v>45017</v>
      </c>
      <c r="C81" s="298">
        <v>45046</v>
      </c>
      <c r="D81" s="300">
        <v>9.866769230769231</v>
      </c>
    </row>
    <row r="82" spans="2:4" ht="15.75">
      <c r="B82" s="294">
        <v>45047</v>
      </c>
      <c r="C82" s="298">
        <v>45077</v>
      </c>
      <c r="D82" s="300">
        <v>13.384044665012404</v>
      </c>
    </row>
    <row r="83" spans="2:4" ht="15.75">
      <c r="B83" s="294">
        <v>45078</v>
      </c>
      <c r="C83" s="298">
        <v>45107</v>
      </c>
      <c r="D83" s="300">
        <v>17.732743589743578</v>
      </c>
    </row>
    <row r="84" spans="2:4" ht="15.75">
      <c r="B84" s="294">
        <v>45108</v>
      </c>
      <c r="C84" s="298">
        <v>45138</v>
      </c>
      <c r="D84" s="300">
        <v>19.390744416873442</v>
      </c>
    </row>
    <row r="85" spans="2:4" ht="15.75">
      <c r="B85" s="294">
        <v>45139</v>
      </c>
      <c r="C85" s="298">
        <v>45169</v>
      </c>
      <c r="D85" s="300">
        <v>18.859404466501239</v>
      </c>
    </row>
    <row r="86" spans="2:4" ht="15.75">
      <c r="B86" s="294">
        <v>45170</v>
      </c>
      <c r="C86" s="298">
        <v>45199</v>
      </c>
      <c r="D86" s="300">
        <v>14.886487179487167</v>
      </c>
    </row>
    <row r="87" spans="2:4" ht="15.75">
      <c r="B87" s="296">
        <v>45200</v>
      </c>
      <c r="C87" s="301">
        <v>45230</v>
      </c>
      <c r="D87" s="302">
        <v>10.17166253101737</v>
      </c>
    </row>
    <row r="88" spans="2:4" ht="15.75">
      <c r="B88" s="313">
        <v>45231</v>
      </c>
      <c r="C88" s="316">
        <v>45260</v>
      </c>
      <c r="D88" s="299">
        <v>5.8451282051282059</v>
      </c>
    </row>
    <row r="89" spans="2:4" ht="15.75">
      <c r="B89" s="294">
        <v>45261</v>
      </c>
      <c r="C89" s="298">
        <v>45291</v>
      </c>
      <c r="D89" s="300">
        <v>3.3701240694789112</v>
      </c>
    </row>
    <row r="90" spans="2:4" ht="15.75">
      <c r="B90" s="294">
        <v>45292</v>
      </c>
      <c r="C90" s="298">
        <v>45322</v>
      </c>
      <c r="D90" s="300">
        <v>1.6357142857142848</v>
      </c>
    </row>
    <row r="91" spans="2:4" ht="15.75">
      <c r="B91" s="294">
        <v>45323</v>
      </c>
      <c r="C91" s="298">
        <v>45350</v>
      </c>
      <c r="D91" s="300">
        <v>2.7573670886075958</v>
      </c>
    </row>
    <row r="92" spans="2:4" ht="15.75">
      <c r="B92" s="294">
        <v>45352</v>
      </c>
      <c r="C92" s="298">
        <v>45382</v>
      </c>
      <c r="D92" s="300">
        <v>5.8892396313364044</v>
      </c>
    </row>
    <row r="93" spans="2:4" ht="15.75">
      <c r="B93" s="294">
        <v>45383</v>
      </c>
      <c r="C93" s="298">
        <v>45412</v>
      </c>
      <c r="D93" s="300">
        <v>9.8217619047619031</v>
      </c>
    </row>
    <row r="94" spans="2:4" ht="15.75">
      <c r="B94" s="294">
        <v>45413</v>
      </c>
      <c r="C94" s="298">
        <v>45443</v>
      </c>
      <c r="D94" s="300">
        <v>13.54232718894009</v>
      </c>
    </row>
    <row r="95" spans="2:4" ht="15.75">
      <c r="B95" s="294">
        <v>45444</v>
      </c>
      <c r="C95" s="298">
        <v>45473</v>
      </c>
      <c r="D95" s="300">
        <v>17.862071428571419</v>
      </c>
    </row>
    <row r="96" spans="2:4" ht="15.75">
      <c r="B96" s="294">
        <v>45474</v>
      </c>
      <c r="C96" s="298">
        <v>45504</v>
      </c>
      <c r="D96" s="300">
        <v>19.5102995391705</v>
      </c>
    </row>
    <row r="97" spans="2:4" ht="15.75">
      <c r="B97" s="294">
        <v>45505</v>
      </c>
      <c r="C97" s="298">
        <v>45535</v>
      </c>
      <c r="D97" s="300">
        <v>19.032811059907832</v>
      </c>
    </row>
    <row r="98" spans="2:4" ht="15.75">
      <c r="B98" s="294">
        <v>45536</v>
      </c>
      <c r="C98" s="298">
        <v>45565</v>
      </c>
      <c r="D98" s="300">
        <v>14.85935714285713</v>
      </c>
    </row>
    <row r="99" spans="2:4" ht="15.75">
      <c r="B99" s="296">
        <v>45566</v>
      </c>
      <c r="C99" s="301">
        <v>45596</v>
      </c>
      <c r="D99" s="315">
        <v>10.435207373271892</v>
      </c>
    </row>
    <row r="100" spans="2:4" ht="15.75">
      <c r="B100" s="303">
        <v>45597</v>
      </c>
      <c r="C100" s="304">
        <v>45626</v>
      </c>
      <c r="D100" s="299">
        <v>5.9866666666666681</v>
      </c>
    </row>
    <row r="101" spans="2:4" ht="15.75">
      <c r="B101" s="305">
        <v>45627</v>
      </c>
      <c r="C101" s="306">
        <v>45657</v>
      </c>
      <c r="D101" s="300">
        <v>3.3464516129032265</v>
      </c>
    </row>
    <row r="102" spans="2:4" ht="15.75">
      <c r="B102" s="305">
        <v>45658</v>
      </c>
      <c r="C102" s="306">
        <v>45688</v>
      </c>
      <c r="D102" s="300">
        <v>1.8086021505376335</v>
      </c>
    </row>
    <row r="103" spans="2:4" ht="15.75">
      <c r="B103" s="305">
        <v>45689</v>
      </c>
      <c r="C103" s="306">
        <v>45716</v>
      </c>
      <c r="D103" s="300">
        <v>2.7982505910165498</v>
      </c>
    </row>
    <row r="104" spans="2:4" ht="15.75">
      <c r="B104" s="305">
        <v>45717</v>
      </c>
      <c r="C104" s="306">
        <v>45747</v>
      </c>
      <c r="D104" s="300">
        <v>6.009741935483869</v>
      </c>
    </row>
    <row r="105" spans="2:4" ht="15.75">
      <c r="B105" s="305">
        <v>45748</v>
      </c>
      <c r="C105" s="306">
        <v>45777</v>
      </c>
      <c r="D105" s="300">
        <v>9.7478666666666651</v>
      </c>
    </row>
    <row r="106" spans="2:4" ht="15.75">
      <c r="B106" s="305">
        <v>45778</v>
      </c>
      <c r="C106" s="306">
        <v>45808</v>
      </c>
      <c r="D106" s="300">
        <v>13.584021505376338</v>
      </c>
    </row>
    <row r="107" spans="2:4" ht="15.75">
      <c r="B107" s="305">
        <v>45809</v>
      </c>
      <c r="C107" s="306">
        <v>45838</v>
      </c>
      <c r="D107" s="300">
        <v>17.982155555555547</v>
      </c>
    </row>
    <row r="108" spans="2:4" ht="15.75">
      <c r="B108" s="305">
        <v>45839</v>
      </c>
      <c r="C108" s="306">
        <v>45869</v>
      </c>
      <c r="D108" s="300">
        <v>19.535419354838705</v>
      </c>
    </row>
    <row r="109" spans="2:4" ht="15.75">
      <c r="B109" s="305">
        <v>45870</v>
      </c>
      <c r="C109" s="306">
        <v>45900</v>
      </c>
      <c r="D109" s="300">
        <v>19.057075268817201</v>
      </c>
    </row>
    <row r="110" spans="2:4" ht="15.75">
      <c r="B110" s="305">
        <v>45901</v>
      </c>
      <c r="C110" s="306">
        <v>45930</v>
      </c>
      <c r="D110" s="300">
        <v>15.055844444444428</v>
      </c>
    </row>
    <row r="111" spans="2:4" ht="15.75">
      <c r="B111" s="307">
        <v>45931</v>
      </c>
      <c r="C111" s="308">
        <v>45961</v>
      </c>
      <c r="D111" s="315">
        <v>10.59393548387097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b9f00-f4e5-4488-840e-6084e0f110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HIST_MONATSDURCHSCHNITT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Grohmann Karin</cp:lastModifiedBy>
  <cp:lastPrinted>2015-03-20T22:59:10Z</cp:lastPrinted>
  <dcterms:created xsi:type="dcterms:W3CDTF">2015-01-15T05:25:41Z</dcterms:created>
  <dcterms:modified xsi:type="dcterms:W3CDTF">2025-10-09T08:54:03Z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